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311" windowWidth="15480" windowHeight="11145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<sst xmlns="http://schemas.openxmlformats.org/spreadsheetml/2006/main" count="109" uniqueCount="32">
  <si>
    <t>运行区间</t>
  </si>
  <si>
    <t>运价里程</t>
  </si>
  <si>
    <t>学生票</t>
  </si>
  <si>
    <t>一等座</t>
  </si>
  <si>
    <t>二等座</t>
  </si>
  <si>
    <t>公布票价</t>
  </si>
  <si>
    <t>执行票价</t>
  </si>
  <si>
    <t>折扣率</t>
  </si>
  <si>
    <t>下浮票价</t>
  </si>
  <si>
    <t>角美</t>
  </si>
  <si>
    <t>漳州</t>
  </si>
  <si>
    <t>南靖</t>
  </si>
  <si>
    <t>龙山镇</t>
  </si>
  <si>
    <t>龙岩</t>
  </si>
  <si>
    <t>福州</t>
  </si>
  <si>
    <t>厦门北</t>
  </si>
  <si>
    <t>福州南</t>
  </si>
  <si>
    <t>福清</t>
  </si>
  <si>
    <t>涵江</t>
  </si>
  <si>
    <t>莆田</t>
  </si>
  <si>
    <t>泉州</t>
  </si>
  <si>
    <t>晋江</t>
  </si>
  <si>
    <t>福州南</t>
  </si>
  <si>
    <t>涵江</t>
  </si>
  <si>
    <t>厦门北</t>
  </si>
  <si>
    <t>角美</t>
  </si>
  <si>
    <t>漳州</t>
  </si>
  <si>
    <t>南靖</t>
  </si>
  <si>
    <t>龙山镇</t>
  </si>
  <si>
    <t>漳州</t>
  </si>
  <si>
    <t>半价票价</t>
  </si>
  <si>
    <t>福州至龙岩动车组票价表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</si>
</sst>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뀀"/>
    <numFmt numFmtId="178" formatCode="0_ "/>
    <numFmt numFmtId="179" formatCode="0.000_ "/>
    <numFmt numFmtId="180" formatCode="0.0000;_က"/>
    <numFmt numFmtId="181" formatCode="0.000;_က"/>
    <numFmt numFmtId="182" formatCode="0.0000"/>
    <numFmt numFmtId="183" formatCode="0.000"/>
    <numFmt numFmtId="184" formatCode="0.0"/>
    <numFmt numFmtId="185" formatCode="0.000000"/>
    <numFmt numFmtId="186" formatCode="0.0000000"/>
    <numFmt numFmtId="187" formatCode="0.00000"/>
    <numFmt numFmtId="188" formatCode="0;_ "/>
    <numFmt numFmtId="189" formatCode="0.0_);[Red]\(0.0\)"/>
  </numFmts>
  <fonts count="9">
    <font>
      <sz val="12"/>
      <name val="宋体"/>
      <family val="0"/>
    </font>
    <font>
      <sz val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b/>
      <sz val="14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6" applyFont="1" applyBorder="1" applyAlignment="1">
      <alignment horizontal="center" vertical="center"/>
      <protection/>
    </xf>
    <xf numFmtId="1" fontId="6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16" applyFont="1" applyBorder="1" applyAlignment="1">
      <alignment horizontal="center" vertical="center"/>
      <protection/>
    </xf>
    <xf numFmtId="1" fontId="6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3" xfId="16" applyFont="1" applyBorder="1" applyAlignment="1">
      <alignment horizontal="center" vertical="center"/>
      <protection/>
    </xf>
    <xf numFmtId="0" fontId="6" fillId="0" borderId="4" xfId="16" applyFont="1" applyBorder="1" applyAlignment="1">
      <alignment horizontal="center" vertical="center"/>
      <protection/>
    </xf>
    <xf numFmtId="0" fontId="6" fillId="0" borderId="2" xfId="16" applyFont="1" applyBorder="1" applyAlignment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6" applyFont="1" applyBorder="1" applyAlignment="1">
      <alignment horizontal="center" vertical="center"/>
      <protection/>
    </xf>
    <xf numFmtId="0" fontId="5" fillId="0" borderId="1" xfId="16" applyFont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test@客车始发终到时刻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="90" zoomScaleNormal="90" workbookViewId="0" topLeftCell="A1">
      <selection activeCell="H16" sqref="H16"/>
    </sheetView>
  </sheetViews>
  <sheetFormatPr defaultColWidth="9.00390625" defaultRowHeight="19.5" customHeight="1"/>
  <cols>
    <col min="1" max="1" width="5.625" style="2" customWidth="1"/>
    <col min="2" max="2" width="8.00390625" style="2" customWidth="1"/>
    <col min="3" max="3" width="6.625" style="2" customWidth="1"/>
    <col min="4" max="16384" width="9.00390625" style="2" customWidth="1"/>
  </cols>
  <sheetData>
    <row r="1" spans="1:14" ht="19.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9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9.5" customHeight="1">
      <c r="A3" s="24" t="s">
        <v>0</v>
      </c>
      <c r="B3" s="24"/>
      <c r="C3" s="25" t="s">
        <v>1</v>
      </c>
      <c r="D3" s="23" t="s">
        <v>5</v>
      </c>
      <c r="E3" s="23"/>
      <c r="F3" s="23" t="s">
        <v>6</v>
      </c>
      <c r="G3" s="23"/>
      <c r="H3" s="23" t="s">
        <v>8</v>
      </c>
      <c r="I3" s="23"/>
      <c r="J3" s="23" t="s">
        <v>7</v>
      </c>
      <c r="K3" s="23"/>
      <c r="L3" s="21" t="s">
        <v>30</v>
      </c>
      <c r="M3" s="21"/>
      <c r="N3" s="21" t="s">
        <v>2</v>
      </c>
    </row>
    <row r="4" spans="1:17" ht="19.5" customHeight="1">
      <c r="A4" s="24"/>
      <c r="B4" s="24"/>
      <c r="C4" s="25"/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3</v>
      </c>
      <c r="K4" s="1" t="s">
        <v>4</v>
      </c>
      <c r="L4" s="1" t="s">
        <v>3</v>
      </c>
      <c r="M4" s="1" t="s">
        <v>4</v>
      </c>
      <c r="N4" s="21"/>
      <c r="Q4" s="8"/>
    </row>
    <row r="5" spans="1:17" ht="19.5" customHeight="1">
      <c r="A5" s="19" t="s">
        <v>14</v>
      </c>
      <c r="B5" s="9" t="s">
        <v>16</v>
      </c>
      <c r="C5" s="10">
        <v>19</v>
      </c>
      <c r="D5" s="10">
        <f aca="true" t="shared" si="0" ref="D5:D36">IF(C5&lt;20,ROUND(20*(0.3366*1.1+0.05861*0.02),0),ROUND(C5*(0.3366*1.1+0.05861*0.02),0))</f>
        <v>7</v>
      </c>
      <c r="E5" s="10">
        <f aca="true" t="shared" si="1" ref="E5:E36">IF(C5&lt;20,ROUND(20*(0.2805*1.1+0.05861*0.02),0),ROUND(C5*(0.2805*1.1+0.05861*0.02),0))</f>
        <v>6</v>
      </c>
      <c r="F5" s="11">
        <f aca="true" t="shared" si="2" ref="F5:F36">D5</f>
        <v>7</v>
      </c>
      <c r="G5" s="11">
        <f aca="true" t="shared" si="3" ref="G5:G36">E5</f>
        <v>6</v>
      </c>
      <c r="H5" s="11">
        <f aca="true" t="shared" si="4" ref="H5:H36">F5-ROUND(F5*0.05,0)</f>
        <v>7</v>
      </c>
      <c r="I5" s="11">
        <f aca="true" t="shared" si="5" ref="I5:I36">G5-ROUND(G5*0.05,0)</f>
        <v>6</v>
      </c>
      <c r="J5" s="12">
        <f aca="true" t="shared" si="6" ref="J5:J36">H5/D5</f>
        <v>1</v>
      </c>
      <c r="K5" s="12">
        <f aca="true" t="shared" si="7" ref="K5:K36">I5/E5</f>
        <v>1</v>
      </c>
      <c r="L5" s="13">
        <f aca="true" t="shared" si="8" ref="L5:L36">ROUND(D5/2,1)</f>
        <v>3.5</v>
      </c>
      <c r="M5" s="13">
        <f aca="true" t="shared" si="9" ref="M5:M36">E5/2</f>
        <v>3</v>
      </c>
      <c r="N5" s="13">
        <f aca="true" t="shared" si="10" ref="N5:N36">ROUND(E5*0.75,0)</f>
        <v>5</v>
      </c>
      <c r="Q5" s="8"/>
    </row>
    <row r="6" spans="1:17" ht="19.5" customHeight="1">
      <c r="A6" s="19"/>
      <c r="B6" s="6" t="s">
        <v>17</v>
      </c>
      <c r="C6" s="7">
        <v>55</v>
      </c>
      <c r="D6" s="7">
        <f t="shared" si="0"/>
        <v>20</v>
      </c>
      <c r="E6" s="7">
        <f t="shared" si="1"/>
        <v>17</v>
      </c>
      <c r="F6" s="3">
        <f t="shared" si="2"/>
        <v>20</v>
      </c>
      <c r="G6" s="3">
        <f t="shared" si="3"/>
        <v>17</v>
      </c>
      <c r="H6" s="3">
        <f t="shared" si="4"/>
        <v>19</v>
      </c>
      <c r="I6" s="3">
        <f t="shared" si="5"/>
        <v>16</v>
      </c>
      <c r="J6" s="4">
        <f t="shared" si="6"/>
        <v>0.95</v>
      </c>
      <c r="K6" s="4">
        <f t="shared" si="7"/>
        <v>0.9411764705882353</v>
      </c>
      <c r="L6" s="5">
        <f t="shared" si="8"/>
        <v>10</v>
      </c>
      <c r="M6" s="5">
        <f t="shared" si="9"/>
        <v>8.5</v>
      </c>
      <c r="N6" s="5">
        <f t="shared" si="10"/>
        <v>13</v>
      </c>
      <c r="Q6" s="8"/>
    </row>
    <row r="7" spans="1:17" ht="19.5" customHeight="1">
      <c r="A7" s="19"/>
      <c r="B7" s="6" t="s">
        <v>18</v>
      </c>
      <c r="C7" s="7">
        <v>85</v>
      </c>
      <c r="D7" s="7">
        <f t="shared" si="0"/>
        <v>32</v>
      </c>
      <c r="E7" s="7">
        <f t="shared" si="1"/>
        <v>26</v>
      </c>
      <c r="F7" s="3">
        <f t="shared" si="2"/>
        <v>32</v>
      </c>
      <c r="G7" s="3">
        <f t="shared" si="3"/>
        <v>26</v>
      </c>
      <c r="H7" s="3">
        <f t="shared" si="4"/>
        <v>30</v>
      </c>
      <c r="I7" s="3">
        <f t="shared" si="5"/>
        <v>25</v>
      </c>
      <c r="J7" s="4">
        <f t="shared" si="6"/>
        <v>0.9375</v>
      </c>
      <c r="K7" s="4">
        <f t="shared" si="7"/>
        <v>0.9615384615384616</v>
      </c>
      <c r="L7" s="5">
        <f t="shared" si="8"/>
        <v>16</v>
      </c>
      <c r="M7" s="5">
        <f t="shared" si="9"/>
        <v>13</v>
      </c>
      <c r="N7" s="5">
        <f t="shared" si="10"/>
        <v>20</v>
      </c>
      <c r="Q7" s="8"/>
    </row>
    <row r="8" spans="1:17" ht="19.5" customHeight="1">
      <c r="A8" s="19"/>
      <c r="B8" s="6" t="s">
        <v>19</v>
      </c>
      <c r="C8" s="7">
        <v>105</v>
      </c>
      <c r="D8" s="7">
        <f t="shared" si="0"/>
        <v>39</v>
      </c>
      <c r="E8" s="7">
        <f t="shared" si="1"/>
        <v>33</v>
      </c>
      <c r="F8" s="3">
        <f t="shared" si="2"/>
        <v>39</v>
      </c>
      <c r="G8" s="3">
        <f t="shared" si="3"/>
        <v>33</v>
      </c>
      <c r="H8" s="3">
        <f t="shared" si="4"/>
        <v>37</v>
      </c>
      <c r="I8" s="3">
        <f t="shared" si="5"/>
        <v>31</v>
      </c>
      <c r="J8" s="4">
        <f t="shared" si="6"/>
        <v>0.9487179487179487</v>
      </c>
      <c r="K8" s="4">
        <f t="shared" si="7"/>
        <v>0.9393939393939394</v>
      </c>
      <c r="L8" s="5">
        <f t="shared" si="8"/>
        <v>19.5</v>
      </c>
      <c r="M8" s="5">
        <f t="shared" si="9"/>
        <v>16.5</v>
      </c>
      <c r="N8" s="5">
        <f t="shared" si="10"/>
        <v>25</v>
      </c>
      <c r="Q8" s="8"/>
    </row>
    <row r="9" spans="1:17" ht="19.5" customHeight="1">
      <c r="A9" s="19"/>
      <c r="B9" s="6" t="s">
        <v>20</v>
      </c>
      <c r="C9" s="7">
        <v>174</v>
      </c>
      <c r="D9" s="7">
        <f t="shared" si="0"/>
        <v>65</v>
      </c>
      <c r="E9" s="7">
        <f t="shared" si="1"/>
        <v>54</v>
      </c>
      <c r="F9" s="3">
        <f t="shared" si="2"/>
        <v>65</v>
      </c>
      <c r="G9" s="3">
        <f t="shared" si="3"/>
        <v>54</v>
      </c>
      <c r="H9" s="3">
        <f t="shared" si="4"/>
        <v>62</v>
      </c>
      <c r="I9" s="3">
        <f t="shared" si="5"/>
        <v>51</v>
      </c>
      <c r="J9" s="4">
        <f t="shared" si="6"/>
        <v>0.9538461538461539</v>
      </c>
      <c r="K9" s="4">
        <f t="shared" si="7"/>
        <v>0.9444444444444444</v>
      </c>
      <c r="L9" s="5">
        <f t="shared" si="8"/>
        <v>32.5</v>
      </c>
      <c r="M9" s="5">
        <f t="shared" si="9"/>
        <v>27</v>
      </c>
      <c r="N9" s="5">
        <f t="shared" si="10"/>
        <v>41</v>
      </c>
      <c r="Q9" s="8"/>
    </row>
    <row r="10" spans="1:17" ht="19.5" customHeight="1">
      <c r="A10" s="19"/>
      <c r="B10" s="6" t="s">
        <v>21</v>
      </c>
      <c r="C10" s="7">
        <v>199</v>
      </c>
      <c r="D10" s="7">
        <f t="shared" si="0"/>
        <v>74</v>
      </c>
      <c r="E10" s="7">
        <f t="shared" si="1"/>
        <v>62</v>
      </c>
      <c r="F10" s="3">
        <f t="shared" si="2"/>
        <v>74</v>
      </c>
      <c r="G10" s="3">
        <f t="shared" si="3"/>
        <v>62</v>
      </c>
      <c r="H10" s="3">
        <f t="shared" si="4"/>
        <v>70</v>
      </c>
      <c r="I10" s="3">
        <f t="shared" si="5"/>
        <v>59</v>
      </c>
      <c r="J10" s="4">
        <f t="shared" si="6"/>
        <v>0.9459459459459459</v>
      </c>
      <c r="K10" s="4">
        <f t="shared" si="7"/>
        <v>0.9516129032258065</v>
      </c>
      <c r="L10" s="5">
        <f t="shared" si="8"/>
        <v>37</v>
      </c>
      <c r="M10" s="5">
        <f t="shared" si="9"/>
        <v>31</v>
      </c>
      <c r="N10" s="5">
        <f t="shared" si="10"/>
        <v>47</v>
      </c>
      <c r="Q10" s="8"/>
    </row>
    <row r="11" spans="1:17" ht="19.5" customHeight="1">
      <c r="A11" s="19"/>
      <c r="B11" s="6" t="s">
        <v>15</v>
      </c>
      <c r="C11" s="7">
        <v>245</v>
      </c>
      <c r="D11" s="7">
        <f t="shared" si="0"/>
        <v>91</v>
      </c>
      <c r="E11" s="7">
        <f t="shared" si="1"/>
        <v>76</v>
      </c>
      <c r="F11" s="3">
        <f t="shared" si="2"/>
        <v>91</v>
      </c>
      <c r="G11" s="3">
        <f t="shared" si="3"/>
        <v>76</v>
      </c>
      <c r="H11" s="3">
        <f t="shared" si="4"/>
        <v>86</v>
      </c>
      <c r="I11" s="3">
        <f t="shared" si="5"/>
        <v>72</v>
      </c>
      <c r="J11" s="4">
        <f t="shared" si="6"/>
        <v>0.945054945054945</v>
      </c>
      <c r="K11" s="4">
        <f t="shared" si="7"/>
        <v>0.9473684210526315</v>
      </c>
      <c r="L11" s="5">
        <f t="shared" si="8"/>
        <v>45.5</v>
      </c>
      <c r="M11" s="5">
        <f t="shared" si="9"/>
        <v>38</v>
      </c>
      <c r="N11" s="5">
        <f t="shared" si="10"/>
        <v>57</v>
      </c>
      <c r="Q11" s="8"/>
    </row>
    <row r="12" spans="1:17" ht="19.5" customHeight="1">
      <c r="A12" s="19"/>
      <c r="B12" s="6" t="s">
        <v>9</v>
      </c>
      <c r="C12" s="6">
        <v>269</v>
      </c>
      <c r="D12" s="7">
        <f t="shared" si="0"/>
        <v>100</v>
      </c>
      <c r="E12" s="7">
        <f t="shared" si="1"/>
        <v>83</v>
      </c>
      <c r="F12" s="3">
        <f t="shared" si="2"/>
        <v>100</v>
      </c>
      <c r="G12" s="3">
        <f t="shared" si="3"/>
        <v>83</v>
      </c>
      <c r="H12" s="3">
        <f t="shared" si="4"/>
        <v>95</v>
      </c>
      <c r="I12" s="3">
        <f t="shared" si="5"/>
        <v>79</v>
      </c>
      <c r="J12" s="4">
        <f t="shared" si="6"/>
        <v>0.95</v>
      </c>
      <c r="K12" s="4">
        <f t="shared" si="7"/>
        <v>0.9518072289156626</v>
      </c>
      <c r="L12" s="5">
        <f t="shared" si="8"/>
        <v>50</v>
      </c>
      <c r="M12" s="5">
        <f t="shared" si="9"/>
        <v>41.5</v>
      </c>
      <c r="N12" s="5">
        <f t="shared" si="10"/>
        <v>62</v>
      </c>
      <c r="Q12" s="8"/>
    </row>
    <row r="13" spans="1:17" ht="19.5" customHeight="1">
      <c r="A13" s="19"/>
      <c r="B13" s="6" t="s">
        <v>10</v>
      </c>
      <c r="C13" s="6">
        <v>287</v>
      </c>
      <c r="D13" s="7">
        <f t="shared" si="0"/>
        <v>107</v>
      </c>
      <c r="E13" s="7">
        <f t="shared" si="1"/>
        <v>89</v>
      </c>
      <c r="F13" s="3">
        <f t="shared" si="2"/>
        <v>107</v>
      </c>
      <c r="G13" s="3">
        <f t="shared" si="3"/>
        <v>89</v>
      </c>
      <c r="H13" s="3">
        <f t="shared" si="4"/>
        <v>102</v>
      </c>
      <c r="I13" s="3">
        <f t="shared" si="5"/>
        <v>85</v>
      </c>
      <c r="J13" s="4">
        <f t="shared" si="6"/>
        <v>0.9532710280373832</v>
      </c>
      <c r="K13" s="4">
        <f t="shared" si="7"/>
        <v>0.9550561797752809</v>
      </c>
      <c r="L13" s="5">
        <f t="shared" si="8"/>
        <v>53.5</v>
      </c>
      <c r="M13" s="5">
        <f t="shared" si="9"/>
        <v>44.5</v>
      </c>
      <c r="N13" s="5">
        <f t="shared" si="10"/>
        <v>67</v>
      </c>
      <c r="Q13" s="8"/>
    </row>
    <row r="14" spans="1:14" ht="19.5" customHeight="1">
      <c r="A14" s="19"/>
      <c r="B14" s="6" t="s">
        <v>11</v>
      </c>
      <c r="C14" s="6">
        <v>321</v>
      </c>
      <c r="D14" s="7">
        <f t="shared" si="0"/>
        <v>119</v>
      </c>
      <c r="E14" s="7">
        <f t="shared" si="1"/>
        <v>99</v>
      </c>
      <c r="F14" s="3">
        <f t="shared" si="2"/>
        <v>119</v>
      </c>
      <c r="G14" s="3">
        <f t="shared" si="3"/>
        <v>99</v>
      </c>
      <c r="H14" s="3">
        <f t="shared" si="4"/>
        <v>113</v>
      </c>
      <c r="I14" s="3">
        <f t="shared" si="5"/>
        <v>94</v>
      </c>
      <c r="J14" s="4">
        <f t="shared" si="6"/>
        <v>0.9495798319327731</v>
      </c>
      <c r="K14" s="4">
        <f t="shared" si="7"/>
        <v>0.9494949494949495</v>
      </c>
      <c r="L14" s="5">
        <f t="shared" si="8"/>
        <v>59.5</v>
      </c>
      <c r="M14" s="5">
        <f t="shared" si="9"/>
        <v>49.5</v>
      </c>
      <c r="N14" s="5">
        <f t="shared" si="10"/>
        <v>74</v>
      </c>
    </row>
    <row r="15" spans="1:14" ht="19.5" customHeight="1">
      <c r="A15" s="19"/>
      <c r="B15" s="6" t="s">
        <v>12</v>
      </c>
      <c r="C15" s="6">
        <v>336</v>
      </c>
      <c r="D15" s="7">
        <f t="shared" si="0"/>
        <v>125</v>
      </c>
      <c r="E15" s="7">
        <f t="shared" si="1"/>
        <v>104</v>
      </c>
      <c r="F15" s="3">
        <f t="shared" si="2"/>
        <v>125</v>
      </c>
      <c r="G15" s="3">
        <f t="shared" si="3"/>
        <v>104</v>
      </c>
      <c r="H15" s="3">
        <f t="shared" si="4"/>
        <v>119</v>
      </c>
      <c r="I15" s="3">
        <f t="shared" si="5"/>
        <v>99</v>
      </c>
      <c r="J15" s="4">
        <f t="shared" si="6"/>
        <v>0.952</v>
      </c>
      <c r="K15" s="4">
        <f t="shared" si="7"/>
        <v>0.9519230769230769</v>
      </c>
      <c r="L15" s="5">
        <f t="shared" si="8"/>
        <v>62.5</v>
      </c>
      <c r="M15" s="5">
        <f t="shared" si="9"/>
        <v>52</v>
      </c>
      <c r="N15" s="5">
        <f t="shared" si="10"/>
        <v>78</v>
      </c>
    </row>
    <row r="16" spans="1:14" ht="19.5" customHeight="1">
      <c r="A16" s="20"/>
      <c r="B16" s="6" t="s">
        <v>13</v>
      </c>
      <c r="C16" s="6">
        <v>401</v>
      </c>
      <c r="D16" s="7">
        <f t="shared" si="0"/>
        <v>149</v>
      </c>
      <c r="E16" s="7">
        <f t="shared" si="1"/>
        <v>124</v>
      </c>
      <c r="F16" s="3">
        <f t="shared" si="2"/>
        <v>149</v>
      </c>
      <c r="G16" s="3">
        <f t="shared" si="3"/>
        <v>124</v>
      </c>
      <c r="H16" s="3">
        <f t="shared" si="4"/>
        <v>142</v>
      </c>
      <c r="I16" s="3">
        <f t="shared" si="5"/>
        <v>118</v>
      </c>
      <c r="J16" s="4">
        <f t="shared" si="6"/>
        <v>0.9530201342281879</v>
      </c>
      <c r="K16" s="4">
        <f t="shared" si="7"/>
        <v>0.9516129032258065</v>
      </c>
      <c r="L16" s="5">
        <f t="shared" si="8"/>
        <v>74.5</v>
      </c>
      <c r="M16" s="5">
        <f t="shared" si="9"/>
        <v>62</v>
      </c>
      <c r="N16" s="5">
        <f t="shared" si="10"/>
        <v>93</v>
      </c>
    </row>
    <row r="17" spans="1:14" ht="19.5" customHeight="1">
      <c r="A17" s="14" t="s">
        <v>22</v>
      </c>
      <c r="B17" s="6" t="s">
        <v>17</v>
      </c>
      <c r="C17" s="6">
        <f aca="true" t="shared" si="11" ref="C17:C27">C6-19</f>
        <v>36</v>
      </c>
      <c r="D17" s="7">
        <f t="shared" si="0"/>
        <v>13</v>
      </c>
      <c r="E17" s="7">
        <f t="shared" si="1"/>
        <v>11</v>
      </c>
      <c r="F17" s="3">
        <f t="shared" si="2"/>
        <v>13</v>
      </c>
      <c r="G17" s="3">
        <f t="shared" si="3"/>
        <v>11</v>
      </c>
      <c r="H17" s="3">
        <f t="shared" si="4"/>
        <v>12</v>
      </c>
      <c r="I17" s="3">
        <f t="shared" si="5"/>
        <v>10</v>
      </c>
      <c r="J17" s="4">
        <f t="shared" si="6"/>
        <v>0.9230769230769231</v>
      </c>
      <c r="K17" s="4">
        <f t="shared" si="7"/>
        <v>0.9090909090909091</v>
      </c>
      <c r="L17" s="5">
        <f t="shared" si="8"/>
        <v>6.5</v>
      </c>
      <c r="M17" s="5">
        <f t="shared" si="9"/>
        <v>5.5</v>
      </c>
      <c r="N17" s="5">
        <f t="shared" si="10"/>
        <v>8</v>
      </c>
    </row>
    <row r="18" spans="1:14" ht="19.5" customHeight="1">
      <c r="A18" s="14"/>
      <c r="B18" s="6" t="s">
        <v>18</v>
      </c>
      <c r="C18" s="6">
        <f t="shared" si="11"/>
        <v>66</v>
      </c>
      <c r="D18" s="7">
        <f t="shared" si="0"/>
        <v>25</v>
      </c>
      <c r="E18" s="7">
        <f t="shared" si="1"/>
        <v>20</v>
      </c>
      <c r="F18" s="3">
        <f t="shared" si="2"/>
        <v>25</v>
      </c>
      <c r="G18" s="3">
        <f t="shared" si="3"/>
        <v>20</v>
      </c>
      <c r="H18" s="3">
        <f t="shared" si="4"/>
        <v>24</v>
      </c>
      <c r="I18" s="3">
        <f t="shared" si="5"/>
        <v>19</v>
      </c>
      <c r="J18" s="4">
        <f t="shared" si="6"/>
        <v>0.96</v>
      </c>
      <c r="K18" s="4">
        <f t="shared" si="7"/>
        <v>0.95</v>
      </c>
      <c r="L18" s="5">
        <f t="shared" si="8"/>
        <v>12.5</v>
      </c>
      <c r="M18" s="5">
        <f t="shared" si="9"/>
        <v>10</v>
      </c>
      <c r="N18" s="5">
        <f t="shared" si="10"/>
        <v>15</v>
      </c>
    </row>
    <row r="19" spans="1:14" ht="19.5" customHeight="1">
      <c r="A19" s="14"/>
      <c r="B19" s="6" t="s">
        <v>19</v>
      </c>
      <c r="C19" s="6">
        <f t="shared" si="11"/>
        <v>86</v>
      </c>
      <c r="D19" s="7">
        <f t="shared" si="0"/>
        <v>32</v>
      </c>
      <c r="E19" s="7">
        <f t="shared" si="1"/>
        <v>27</v>
      </c>
      <c r="F19" s="3">
        <f t="shared" si="2"/>
        <v>32</v>
      </c>
      <c r="G19" s="3">
        <f t="shared" si="3"/>
        <v>27</v>
      </c>
      <c r="H19" s="3">
        <f t="shared" si="4"/>
        <v>30</v>
      </c>
      <c r="I19" s="3">
        <f t="shared" si="5"/>
        <v>26</v>
      </c>
      <c r="J19" s="4">
        <f t="shared" si="6"/>
        <v>0.9375</v>
      </c>
      <c r="K19" s="4">
        <f t="shared" si="7"/>
        <v>0.9629629629629629</v>
      </c>
      <c r="L19" s="5">
        <f t="shared" si="8"/>
        <v>16</v>
      </c>
      <c r="M19" s="5">
        <f t="shared" si="9"/>
        <v>13.5</v>
      </c>
      <c r="N19" s="5">
        <f t="shared" si="10"/>
        <v>20</v>
      </c>
    </row>
    <row r="20" spans="1:14" ht="19.5" customHeight="1">
      <c r="A20" s="14"/>
      <c r="B20" s="6" t="s">
        <v>20</v>
      </c>
      <c r="C20" s="6">
        <f t="shared" si="11"/>
        <v>155</v>
      </c>
      <c r="D20" s="7">
        <f t="shared" si="0"/>
        <v>58</v>
      </c>
      <c r="E20" s="7">
        <f t="shared" si="1"/>
        <v>48</v>
      </c>
      <c r="F20" s="3">
        <f t="shared" si="2"/>
        <v>58</v>
      </c>
      <c r="G20" s="3">
        <f t="shared" si="3"/>
        <v>48</v>
      </c>
      <c r="H20" s="3">
        <f t="shared" si="4"/>
        <v>55</v>
      </c>
      <c r="I20" s="3">
        <f t="shared" si="5"/>
        <v>46</v>
      </c>
      <c r="J20" s="4">
        <f t="shared" si="6"/>
        <v>0.9482758620689655</v>
      </c>
      <c r="K20" s="4">
        <f t="shared" si="7"/>
        <v>0.9583333333333334</v>
      </c>
      <c r="L20" s="5">
        <f t="shared" si="8"/>
        <v>29</v>
      </c>
      <c r="M20" s="5">
        <f t="shared" si="9"/>
        <v>24</v>
      </c>
      <c r="N20" s="5">
        <f t="shared" si="10"/>
        <v>36</v>
      </c>
    </row>
    <row r="21" spans="1:14" ht="19.5" customHeight="1">
      <c r="A21" s="14"/>
      <c r="B21" s="6" t="s">
        <v>21</v>
      </c>
      <c r="C21" s="6">
        <f t="shared" si="11"/>
        <v>180</v>
      </c>
      <c r="D21" s="7">
        <f t="shared" si="0"/>
        <v>67</v>
      </c>
      <c r="E21" s="7">
        <f t="shared" si="1"/>
        <v>56</v>
      </c>
      <c r="F21" s="3">
        <f t="shared" si="2"/>
        <v>67</v>
      </c>
      <c r="G21" s="3">
        <f t="shared" si="3"/>
        <v>56</v>
      </c>
      <c r="H21" s="3">
        <f t="shared" si="4"/>
        <v>64</v>
      </c>
      <c r="I21" s="3">
        <f t="shared" si="5"/>
        <v>53</v>
      </c>
      <c r="J21" s="4">
        <f t="shared" si="6"/>
        <v>0.9552238805970149</v>
      </c>
      <c r="K21" s="4">
        <f t="shared" si="7"/>
        <v>0.9464285714285714</v>
      </c>
      <c r="L21" s="5">
        <f t="shared" si="8"/>
        <v>33.5</v>
      </c>
      <c r="M21" s="5">
        <f t="shared" si="9"/>
        <v>28</v>
      </c>
      <c r="N21" s="5">
        <f t="shared" si="10"/>
        <v>42</v>
      </c>
    </row>
    <row r="22" spans="1:14" ht="19.5" customHeight="1">
      <c r="A22" s="14"/>
      <c r="B22" s="6" t="s">
        <v>15</v>
      </c>
      <c r="C22" s="6">
        <f t="shared" si="11"/>
        <v>226</v>
      </c>
      <c r="D22" s="7">
        <f t="shared" si="0"/>
        <v>84</v>
      </c>
      <c r="E22" s="7">
        <f t="shared" si="1"/>
        <v>70</v>
      </c>
      <c r="F22" s="3">
        <f t="shared" si="2"/>
        <v>84</v>
      </c>
      <c r="G22" s="3">
        <f t="shared" si="3"/>
        <v>70</v>
      </c>
      <c r="H22" s="3">
        <f t="shared" si="4"/>
        <v>80</v>
      </c>
      <c r="I22" s="3">
        <f t="shared" si="5"/>
        <v>66</v>
      </c>
      <c r="J22" s="4">
        <f t="shared" si="6"/>
        <v>0.9523809523809523</v>
      </c>
      <c r="K22" s="4">
        <f t="shared" si="7"/>
        <v>0.9428571428571428</v>
      </c>
      <c r="L22" s="5">
        <f t="shared" si="8"/>
        <v>42</v>
      </c>
      <c r="M22" s="5">
        <f t="shared" si="9"/>
        <v>35</v>
      </c>
      <c r="N22" s="5">
        <f t="shared" si="10"/>
        <v>53</v>
      </c>
    </row>
    <row r="23" spans="1:14" ht="19.5" customHeight="1">
      <c r="A23" s="14"/>
      <c r="B23" s="6" t="s">
        <v>9</v>
      </c>
      <c r="C23" s="6">
        <f t="shared" si="11"/>
        <v>250</v>
      </c>
      <c r="D23" s="7">
        <f t="shared" si="0"/>
        <v>93</v>
      </c>
      <c r="E23" s="7">
        <f t="shared" si="1"/>
        <v>77</v>
      </c>
      <c r="F23" s="3">
        <f t="shared" si="2"/>
        <v>93</v>
      </c>
      <c r="G23" s="3">
        <f t="shared" si="3"/>
        <v>77</v>
      </c>
      <c r="H23" s="3">
        <f t="shared" si="4"/>
        <v>88</v>
      </c>
      <c r="I23" s="3">
        <f t="shared" si="5"/>
        <v>73</v>
      </c>
      <c r="J23" s="4">
        <f t="shared" si="6"/>
        <v>0.946236559139785</v>
      </c>
      <c r="K23" s="4">
        <f t="shared" si="7"/>
        <v>0.948051948051948</v>
      </c>
      <c r="L23" s="5">
        <f t="shared" si="8"/>
        <v>46.5</v>
      </c>
      <c r="M23" s="5">
        <f t="shared" si="9"/>
        <v>38.5</v>
      </c>
      <c r="N23" s="5">
        <f t="shared" si="10"/>
        <v>58</v>
      </c>
    </row>
    <row r="24" spans="1:14" ht="19.5" customHeight="1">
      <c r="A24" s="14"/>
      <c r="B24" s="6" t="s">
        <v>10</v>
      </c>
      <c r="C24" s="6">
        <f t="shared" si="11"/>
        <v>268</v>
      </c>
      <c r="D24" s="7">
        <f t="shared" si="0"/>
        <v>100</v>
      </c>
      <c r="E24" s="7">
        <f t="shared" si="1"/>
        <v>83</v>
      </c>
      <c r="F24" s="3">
        <f t="shared" si="2"/>
        <v>100</v>
      </c>
      <c r="G24" s="3">
        <f t="shared" si="3"/>
        <v>83</v>
      </c>
      <c r="H24" s="3">
        <f t="shared" si="4"/>
        <v>95</v>
      </c>
      <c r="I24" s="3">
        <f t="shared" si="5"/>
        <v>79</v>
      </c>
      <c r="J24" s="4">
        <f t="shared" si="6"/>
        <v>0.95</v>
      </c>
      <c r="K24" s="4">
        <f t="shared" si="7"/>
        <v>0.9518072289156626</v>
      </c>
      <c r="L24" s="5">
        <f t="shared" si="8"/>
        <v>50</v>
      </c>
      <c r="M24" s="5">
        <f t="shared" si="9"/>
        <v>41.5</v>
      </c>
      <c r="N24" s="5">
        <f t="shared" si="10"/>
        <v>62</v>
      </c>
    </row>
    <row r="25" spans="1:14" ht="19.5" customHeight="1">
      <c r="A25" s="14"/>
      <c r="B25" s="6" t="s">
        <v>11</v>
      </c>
      <c r="C25" s="6">
        <f t="shared" si="11"/>
        <v>302</v>
      </c>
      <c r="D25" s="7">
        <f t="shared" si="0"/>
        <v>112</v>
      </c>
      <c r="E25" s="7">
        <f t="shared" si="1"/>
        <v>94</v>
      </c>
      <c r="F25" s="3">
        <f t="shared" si="2"/>
        <v>112</v>
      </c>
      <c r="G25" s="3">
        <f t="shared" si="3"/>
        <v>94</v>
      </c>
      <c r="H25" s="3">
        <f t="shared" si="4"/>
        <v>106</v>
      </c>
      <c r="I25" s="3">
        <f t="shared" si="5"/>
        <v>89</v>
      </c>
      <c r="J25" s="4">
        <f t="shared" si="6"/>
        <v>0.9464285714285714</v>
      </c>
      <c r="K25" s="4">
        <f t="shared" si="7"/>
        <v>0.9468085106382979</v>
      </c>
      <c r="L25" s="5">
        <f t="shared" si="8"/>
        <v>56</v>
      </c>
      <c r="M25" s="5">
        <f t="shared" si="9"/>
        <v>47</v>
      </c>
      <c r="N25" s="5">
        <f t="shared" si="10"/>
        <v>71</v>
      </c>
    </row>
    <row r="26" spans="1:14" ht="19.5" customHeight="1">
      <c r="A26" s="14"/>
      <c r="B26" s="6" t="s">
        <v>12</v>
      </c>
      <c r="C26" s="6">
        <f t="shared" si="11"/>
        <v>317</v>
      </c>
      <c r="D26" s="7">
        <f t="shared" si="0"/>
        <v>118</v>
      </c>
      <c r="E26" s="7">
        <f t="shared" si="1"/>
        <v>98</v>
      </c>
      <c r="F26" s="3">
        <f t="shared" si="2"/>
        <v>118</v>
      </c>
      <c r="G26" s="3">
        <f t="shared" si="3"/>
        <v>98</v>
      </c>
      <c r="H26" s="3">
        <f t="shared" si="4"/>
        <v>112</v>
      </c>
      <c r="I26" s="3">
        <f t="shared" si="5"/>
        <v>93</v>
      </c>
      <c r="J26" s="4">
        <f t="shared" si="6"/>
        <v>0.9491525423728814</v>
      </c>
      <c r="K26" s="4">
        <f t="shared" si="7"/>
        <v>0.9489795918367347</v>
      </c>
      <c r="L26" s="5">
        <f t="shared" si="8"/>
        <v>59</v>
      </c>
      <c r="M26" s="5">
        <f t="shared" si="9"/>
        <v>49</v>
      </c>
      <c r="N26" s="5">
        <f t="shared" si="10"/>
        <v>74</v>
      </c>
    </row>
    <row r="27" spans="1:14" ht="19.5" customHeight="1">
      <c r="A27" s="14"/>
      <c r="B27" s="6" t="s">
        <v>13</v>
      </c>
      <c r="C27" s="6">
        <f t="shared" si="11"/>
        <v>382</v>
      </c>
      <c r="D27" s="7">
        <f t="shared" si="0"/>
        <v>142</v>
      </c>
      <c r="E27" s="7">
        <f t="shared" si="1"/>
        <v>118</v>
      </c>
      <c r="F27" s="3">
        <f t="shared" si="2"/>
        <v>142</v>
      </c>
      <c r="G27" s="3">
        <f t="shared" si="3"/>
        <v>118</v>
      </c>
      <c r="H27" s="3">
        <f t="shared" si="4"/>
        <v>135</v>
      </c>
      <c r="I27" s="3">
        <f t="shared" si="5"/>
        <v>112</v>
      </c>
      <c r="J27" s="4">
        <f t="shared" si="6"/>
        <v>0.9507042253521126</v>
      </c>
      <c r="K27" s="4">
        <f t="shared" si="7"/>
        <v>0.9491525423728814</v>
      </c>
      <c r="L27" s="5">
        <f t="shared" si="8"/>
        <v>71</v>
      </c>
      <c r="M27" s="5">
        <f t="shared" si="9"/>
        <v>59</v>
      </c>
      <c r="N27" s="5">
        <f t="shared" si="10"/>
        <v>89</v>
      </c>
    </row>
    <row r="28" spans="1:14" ht="19.5" customHeight="1">
      <c r="A28" s="14" t="s">
        <v>17</v>
      </c>
      <c r="B28" s="6" t="s">
        <v>18</v>
      </c>
      <c r="C28" s="6">
        <f aca="true" t="shared" si="12" ref="C28:C37">C18-36</f>
        <v>30</v>
      </c>
      <c r="D28" s="7">
        <f t="shared" si="0"/>
        <v>11</v>
      </c>
      <c r="E28" s="7">
        <f t="shared" si="1"/>
        <v>9</v>
      </c>
      <c r="F28" s="3">
        <f t="shared" si="2"/>
        <v>11</v>
      </c>
      <c r="G28" s="3">
        <f t="shared" si="3"/>
        <v>9</v>
      </c>
      <c r="H28" s="3">
        <f t="shared" si="4"/>
        <v>10</v>
      </c>
      <c r="I28" s="3">
        <f t="shared" si="5"/>
        <v>9</v>
      </c>
      <c r="J28" s="4">
        <f t="shared" si="6"/>
        <v>0.9090909090909091</v>
      </c>
      <c r="K28" s="4">
        <f t="shared" si="7"/>
        <v>1</v>
      </c>
      <c r="L28" s="5">
        <f t="shared" si="8"/>
        <v>5.5</v>
      </c>
      <c r="M28" s="5">
        <f t="shared" si="9"/>
        <v>4.5</v>
      </c>
      <c r="N28" s="5">
        <f t="shared" si="10"/>
        <v>7</v>
      </c>
    </row>
    <row r="29" spans="1:14" ht="19.5" customHeight="1">
      <c r="A29" s="14"/>
      <c r="B29" s="6" t="s">
        <v>19</v>
      </c>
      <c r="C29" s="6">
        <f t="shared" si="12"/>
        <v>50</v>
      </c>
      <c r="D29" s="7">
        <f t="shared" si="0"/>
        <v>19</v>
      </c>
      <c r="E29" s="7">
        <f t="shared" si="1"/>
        <v>15</v>
      </c>
      <c r="F29" s="3">
        <f t="shared" si="2"/>
        <v>19</v>
      </c>
      <c r="G29" s="3">
        <f t="shared" si="3"/>
        <v>15</v>
      </c>
      <c r="H29" s="3">
        <f t="shared" si="4"/>
        <v>18</v>
      </c>
      <c r="I29" s="3">
        <f t="shared" si="5"/>
        <v>14</v>
      </c>
      <c r="J29" s="4">
        <f t="shared" si="6"/>
        <v>0.9473684210526315</v>
      </c>
      <c r="K29" s="4">
        <f t="shared" si="7"/>
        <v>0.9333333333333333</v>
      </c>
      <c r="L29" s="5">
        <f t="shared" si="8"/>
        <v>9.5</v>
      </c>
      <c r="M29" s="5">
        <f t="shared" si="9"/>
        <v>7.5</v>
      </c>
      <c r="N29" s="5">
        <f t="shared" si="10"/>
        <v>11</v>
      </c>
    </row>
    <row r="30" spans="1:14" ht="19.5" customHeight="1">
      <c r="A30" s="14"/>
      <c r="B30" s="6" t="s">
        <v>20</v>
      </c>
      <c r="C30" s="6">
        <f t="shared" si="12"/>
        <v>119</v>
      </c>
      <c r="D30" s="7">
        <f t="shared" si="0"/>
        <v>44</v>
      </c>
      <c r="E30" s="7">
        <f t="shared" si="1"/>
        <v>37</v>
      </c>
      <c r="F30" s="3">
        <f t="shared" si="2"/>
        <v>44</v>
      </c>
      <c r="G30" s="3">
        <f t="shared" si="3"/>
        <v>37</v>
      </c>
      <c r="H30" s="3">
        <f t="shared" si="4"/>
        <v>42</v>
      </c>
      <c r="I30" s="3">
        <f t="shared" si="5"/>
        <v>35</v>
      </c>
      <c r="J30" s="4">
        <f t="shared" si="6"/>
        <v>0.9545454545454546</v>
      </c>
      <c r="K30" s="4">
        <f t="shared" si="7"/>
        <v>0.9459459459459459</v>
      </c>
      <c r="L30" s="5">
        <f t="shared" si="8"/>
        <v>22</v>
      </c>
      <c r="M30" s="5">
        <f t="shared" si="9"/>
        <v>18.5</v>
      </c>
      <c r="N30" s="5">
        <f t="shared" si="10"/>
        <v>28</v>
      </c>
    </row>
    <row r="31" spans="1:14" ht="19.5" customHeight="1">
      <c r="A31" s="14"/>
      <c r="B31" s="6" t="s">
        <v>21</v>
      </c>
      <c r="C31" s="6">
        <f t="shared" si="12"/>
        <v>144</v>
      </c>
      <c r="D31" s="7">
        <f t="shared" si="0"/>
        <v>53</v>
      </c>
      <c r="E31" s="7">
        <f t="shared" si="1"/>
        <v>45</v>
      </c>
      <c r="F31" s="3">
        <f t="shared" si="2"/>
        <v>53</v>
      </c>
      <c r="G31" s="3">
        <f t="shared" si="3"/>
        <v>45</v>
      </c>
      <c r="H31" s="3">
        <f t="shared" si="4"/>
        <v>50</v>
      </c>
      <c r="I31" s="3">
        <f t="shared" si="5"/>
        <v>43</v>
      </c>
      <c r="J31" s="4">
        <f t="shared" si="6"/>
        <v>0.9433962264150944</v>
      </c>
      <c r="K31" s="4">
        <f t="shared" si="7"/>
        <v>0.9555555555555556</v>
      </c>
      <c r="L31" s="5">
        <f t="shared" si="8"/>
        <v>26.5</v>
      </c>
      <c r="M31" s="5">
        <f t="shared" si="9"/>
        <v>22.5</v>
      </c>
      <c r="N31" s="5">
        <f t="shared" si="10"/>
        <v>34</v>
      </c>
    </row>
    <row r="32" spans="1:14" ht="19.5" customHeight="1">
      <c r="A32" s="14"/>
      <c r="B32" s="6" t="s">
        <v>15</v>
      </c>
      <c r="C32" s="6">
        <f t="shared" si="12"/>
        <v>190</v>
      </c>
      <c r="D32" s="7">
        <f t="shared" si="0"/>
        <v>71</v>
      </c>
      <c r="E32" s="7">
        <f t="shared" si="1"/>
        <v>59</v>
      </c>
      <c r="F32" s="3">
        <f t="shared" si="2"/>
        <v>71</v>
      </c>
      <c r="G32" s="3">
        <f t="shared" si="3"/>
        <v>59</v>
      </c>
      <c r="H32" s="3">
        <f t="shared" si="4"/>
        <v>67</v>
      </c>
      <c r="I32" s="3">
        <f t="shared" si="5"/>
        <v>56</v>
      </c>
      <c r="J32" s="4">
        <f t="shared" si="6"/>
        <v>0.9436619718309859</v>
      </c>
      <c r="K32" s="4">
        <f t="shared" si="7"/>
        <v>0.9491525423728814</v>
      </c>
      <c r="L32" s="5">
        <f t="shared" si="8"/>
        <v>35.5</v>
      </c>
      <c r="M32" s="5">
        <f t="shared" si="9"/>
        <v>29.5</v>
      </c>
      <c r="N32" s="5">
        <f t="shared" si="10"/>
        <v>44</v>
      </c>
    </row>
    <row r="33" spans="1:14" ht="19.5" customHeight="1">
      <c r="A33" s="14"/>
      <c r="B33" s="6" t="s">
        <v>9</v>
      </c>
      <c r="C33" s="6">
        <f t="shared" si="12"/>
        <v>214</v>
      </c>
      <c r="D33" s="7">
        <f t="shared" si="0"/>
        <v>79</v>
      </c>
      <c r="E33" s="7">
        <f t="shared" si="1"/>
        <v>66</v>
      </c>
      <c r="F33" s="3">
        <f t="shared" si="2"/>
        <v>79</v>
      </c>
      <c r="G33" s="3">
        <f t="shared" si="3"/>
        <v>66</v>
      </c>
      <c r="H33" s="3">
        <f t="shared" si="4"/>
        <v>75</v>
      </c>
      <c r="I33" s="3">
        <f t="shared" si="5"/>
        <v>63</v>
      </c>
      <c r="J33" s="4">
        <f t="shared" si="6"/>
        <v>0.9493670886075949</v>
      </c>
      <c r="K33" s="4">
        <f t="shared" si="7"/>
        <v>0.9545454545454546</v>
      </c>
      <c r="L33" s="5">
        <f t="shared" si="8"/>
        <v>39.5</v>
      </c>
      <c r="M33" s="5">
        <f t="shared" si="9"/>
        <v>33</v>
      </c>
      <c r="N33" s="5">
        <f t="shared" si="10"/>
        <v>50</v>
      </c>
    </row>
    <row r="34" spans="1:14" ht="19.5" customHeight="1">
      <c r="A34" s="14"/>
      <c r="B34" s="6" t="s">
        <v>10</v>
      </c>
      <c r="C34" s="6">
        <f t="shared" si="12"/>
        <v>232</v>
      </c>
      <c r="D34" s="7">
        <f t="shared" si="0"/>
        <v>86</v>
      </c>
      <c r="E34" s="7">
        <f t="shared" si="1"/>
        <v>72</v>
      </c>
      <c r="F34" s="3">
        <f t="shared" si="2"/>
        <v>86</v>
      </c>
      <c r="G34" s="3">
        <f t="shared" si="3"/>
        <v>72</v>
      </c>
      <c r="H34" s="3">
        <f t="shared" si="4"/>
        <v>82</v>
      </c>
      <c r="I34" s="3">
        <f t="shared" si="5"/>
        <v>68</v>
      </c>
      <c r="J34" s="4">
        <f t="shared" si="6"/>
        <v>0.9534883720930233</v>
      </c>
      <c r="K34" s="4">
        <f t="shared" si="7"/>
        <v>0.9444444444444444</v>
      </c>
      <c r="L34" s="5">
        <f t="shared" si="8"/>
        <v>43</v>
      </c>
      <c r="M34" s="5">
        <f t="shared" si="9"/>
        <v>36</v>
      </c>
      <c r="N34" s="5">
        <f t="shared" si="10"/>
        <v>54</v>
      </c>
    </row>
    <row r="35" spans="1:14" ht="19.5" customHeight="1">
      <c r="A35" s="14"/>
      <c r="B35" s="6" t="s">
        <v>11</v>
      </c>
      <c r="C35" s="6">
        <f t="shared" si="12"/>
        <v>266</v>
      </c>
      <c r="D35" s="7">
        <f t="shared" si="0"/>
        <v>99</v>
      </c>
      <c r="E35" s="7">
        <f t="shared" si="1"/>
        <v>82</v>
      </c>
      <c r="F35" s="3">
        <f t="shared" si="2"/>
        <v>99</v>
      </c>
      <c r="G35" s="3">
        <f t="shared" si="3"/>
        <v>82</v>
      </c>
      <c r="H35" s="3">
        <f t="shared" si="4"/>
        <v>94</v>
      </c>
      <c r="I35" s="3">
        <f t="shared" si="5"/>
        <v>78</v>
      </c>
      <c r="J35" s="4">
        <f t="shared" si="6"/>
        <v>0.9494949494949495</v>
      </c>
      <c r="K35" s="4">
        <f t="shared" si="7"/>
        <v>0.9512195121951219</v>
      </c>
      <c r="L35" s="5">
        <f t="shared" si="8"/>
        <v>49.5</v>
      </c>
      <c r="M35" s="5">
        <f t="shared" si="9"/>
        <v>41</v>
      </c>
      <c r="N35" s="5">
        <f t="shared" si="10"/>
        <v>62</v>
      </c>
    </row>
    <row r="36" spans="1:14" ht="19.5" customHeight="1">
      <c r="A36" s="14"/>
      <c r="B36" s="6" t="s">
        <v>12</v>
      </c>
      <c r="C36" s="6">
        <f t="shared" si="12"/>
        <v>281</v>
      </c>
      <c r="D36" s="7">
        <f t="shared" si="0"/>
        <v>104</v>
      </c>
      <c r="E36" s="7">
        <f t="shared" si="1"/>
        <v>87</v>
      </c>
      <c r="F36" s="3">
        <f t="shared" si="2"/>
        <v>104</v>
      </c>
      <c r="G36" s="3">
        <f t="shared" si="3"/>
        <v>87</v>
      </c>
      <c r="H36" s="3">
        <f t="shared" si="4"/>
        <v>99</v>
      </c>
      <c r="I36" s="3">
        <f t="shared" si="5"/>
        <v>83</v>
      </c>
      <c r="J36" s="4">
        <f t="shared" si="6"/>
        <v>0.9519230769230769</v>
      </c>
      <c r="K36" s="4">
        <f t="shared" si="7"/>
        <v>0.9540229885057471</v>
      </c>
      <c r="L36" s="5">
        <f t="shared" si="8"/>
        <v>52</v>
      </c>
      <c r="M36" s="5">
        <f t="shared" si="9"/>
        <v>43.5</v>
      </c>
      <c r="N36" s="5">
        <f t="shared" si="10"/>
        <v>65</v>
      </c>
    </row>
    <row r="37" spans="1:14" ht="19.5" customHeight="1">
      <c r="A37" s="14"/>
      <c r="B37" s="6" t="s">
        <v>13</v>
      </c>
      <c r="C37" s="6">
        <f t="shared" si="12"/>
        <v>346</v>
      </c>
      <c r="D37" s="7">
        <f aca="true" t="shared" si="13" ref="D37:D68">IF(C37&lt;20,ROUND(20*(0.3366*1.1+0.05861*0.02),0),ROUND(C37*(0.3366*1.1+0.05861*0.02),0))</f>
        <v>129</v>
      </c>
      <c r="E37" s="7">
        <f aca="true" t="shared" si="14" ref="E37:E68">IF(C37&lt;20,ROUND(20*(0.2805*1.1+0.05861*0.02),0),ROUND(C37*(0.2805*1.1+0.05861*0.02),0))</f>
        <v>107</v>
      </c>
      <c r="F37" s="3">
        <f aca="true" t="shared" si="15" ref="F37:F68">D37</f>
        <v>129</v>
      </c>
      <c r="G37" s="3">
        <f aca="true" t="shared" si="16" ref="G37:G68">E37</f>
        <v>107</v>
      </c>
      <c r="H37" s="3">
        <f aca="true" t="shared" si="17" ref="H37:H68">F37-ROUND(F37*0.05,0)</f>
        <v>123</v>
      </c>
      <c r="I37" s="3">
        <f aca="true" t="shared" si="18" ref="I37:I68">G37-ROUND(G37*0.05,0)</f>
        <v>102</v>
      </c>
      <c r="J37" s="4">
        <f aca="true" t="shared" si="19" ref="J37:J68">H37/D37</f>
        <v>0.9534883720930233</v>
      </c>
      <c r="K37" s="4">
        <f aca="true" t="shared" si="20" ref="K37:K68">I37/E37</f>
        <v>0.9532710280373832</v>
      </c>
      <c r="L37" s="5">
        <f aca="true" t="shared" si="21" ref="L37:L68">ROUND(D37/2,1)</f>
        <v>64.5</v>
      </c>
      <c r="M37" s="5">
        <f aca="true" t="shared" si="22" ref="M37:M68">E37/2</f>
        <v>53.5</v>
      </c>
      <c r="N37" s="5">
        <f aca="true" t="shared" si="23" ref="N37:N68">ROUND(E37*0.75,0)</f>
        <v>80</v>
      </c>
    </row>
    <row r="38" spans="1:14" ht="19.5" customHeight="1">
      <c r="A38" s="14" t="s">
        <v>23</v>
      </c>
      <c r="B38" s="6" t="s">
        <v>19</v>
      </c>
      <c r="C38" s="6">
        <f aca="true" t="shared" si="24" ref="C38:C46">C29-30</f>
        <v>20</v>
      </c>
      <c r="D38" s="7">
        <f t="shared" si="13"/>
        <v>7</v>
      </c>
      <c r="E38" s="7">
        <f t="shared" si="14"/>
        <v>6</v>
      </c>
      <c r="F38" s="3">
        <f t="shared" si="15"/>
        <v>7</v>
      </c>
      <c r="G38" s="3">
        <f t="shared" si="16"/>
        <v>6</v>
      </c>
      <c r="H38" s="3">
        <f t="shared" si="17"/>
        <v>7</v>
      </c>
      <c r="I38" s="3">
        <f t="shared" si="18"/>
        <v>6</v>
      </c>
      <c r="J38" s="4">
        <f t="shared" si="19"/>
        <v>1</v>
      </c>
      <c r="K38" s="4">
        <f t="shared" si="20"/>
        <v>1</v>
      </c>
      <c r="L38" s="5">
        <f t="shared" si="21"/>
        <v>3.5</v>
      </c>
      <c r="M38" s="5">
        <f t="shared" si="22"/>
        <v>3</v>
      </c>
      <c r="N38" s="5">
        <f t="shared" si="23"/>
        <v>5</v>
      </c>
    </row>
    <row r="39" spans="1:14" ht="19.5" customHeight="1">
      <c r="A39" s="14"/>
      <c r="B39" s="6" t="s">
        <v>20</v>
      </c>
      <c r="C39" s="6">
        <f t="shared" si="24"/>
        <v>89</v>
      </c>
      <c r="D39" s="7">
        <f t="shared" si="13"/>
        <v>33</v>
      </c>
      <c r="E39" s="7">
        <f t="shared" si="14"/>
        <v>28</v>
      </c>
      <c r="F39" s="3">
        <f t="shared" si="15"/>
        <v>33</v>
      </c>
      <c r="G39" s="3">
        <f t="shared" si="16"/>
        <v>28</v>
      </c>
      <c r="H39" s="3">
        <f t="shared" si="17"/>
        <v>31</v>
      </c>
      <c r="I39" s="3">
        <f t="shared" si="18"/>
        <v>27</v>
      </c>
      <c r="J39" s="4">
        <f t="shared" si="19"/>
        <v>0.9393939393939394</v>
      </c>
      <c r="K39" s="4">
        <f t="shared" si="20"/>
        <v>0.9642857142857143</v>
      </c>
      <c r="L39" s="5">
        <f t="shared" si="21"/>
        <v>16.5</v>
      </c>
      <c r="M39" s="5">
        <f t="shared" si="22"/>
        <v>14</v>
      </c>
      <c r="N39" s="5">
        <f t="shared" si="23"/>
        <v>21</v>
      </c>
    </row>
    <row r="40" spans="1:14" ht="19.5" customHeight="1">
      <c r="A40" s="14"/>
      <c r="B40" s="6" t="s">
        <v>21</v>
      </c>
      <c r="C40" s="6">
        <f t="shared" si="24"/>
        <v>114</v>
      </c>
      <c r="D40" s="7">
        <f t="shared" si="13"/>
        <v>42</v>
      </c>
      <c r="E40" s="7">
        <f t="shared" si="14"/>
        <v>35</v>
      </c>
      <c r="F40" s="3">
        <f t="shared" si="15"/>
        <v>42</v>
      </c>
      <c r="G40" s="3">
        <f t="shared" si="16"/>
        <v>35</v>
      </c>
      <c r="H40" s="3">
        <f t="shared" si="17"/>
        <v>40</v>
      </c>
      <c r="I40" s="3">
        <f t="shared" si="18"/>
        <v>33</v>
      </c>
      <c r="J40" s="4">
        <f t="shared" si="19"/>
        <v>0.9523809523809523</v>
      </c>
      <c r="K40" s="4">
        <f t="shared" si="20"/>
        <v>0.9428571428571428</v>
      </c>
      <c r="L40" s="5">
        <f t="shared" si="21"/>
        <v>21</v>
      </c>
      <c r="M40" s="5">
        <f t="shared" si="22"/>
        <v>17.5</v>
      </c>
      <c r="N40" s="5">
        <f t="shared" si="23"/>
        <v>26</v>
      </c>
    </row>
    <row r="41" spans="1:14" ht="19.5" customHeight="1">
      <c r="A41" s="14"/>
      <c r="B41" s="6" t="s">
        <v>15</v>
      </c>
      <c r="C41" s="6">
        <f t="shared" si="24"/>
        <v>160</v>
      </c>
      <c r="D41" s="7">
        <f t="shared" si="13"/>
        <v>59</v>
      </c>
      <c r="E41" s="7">
        <f t="shared" si="14"/>
        <v>50</v>
      </c>
      <c r="F41" s="3">
        <f t="shared" si="15"/>
        <v>59</v>
      </c>
      <c r="G41" s="3">
        <f t="shared" si="16"/>
        <v>50</v>
      </c>
      <c r="H41" s="3">
        <f t="shared" si="17"/>
        <v>56</v>
      </c>
      <c r="I41" s="3">
        <f t="shared" si="18"/>
        <v>47</v>
      </c>
      <c r="J41" s="4">
        <f t="shared" si="19"/>
        <v>0.9491525423728814</v>
      </c>
      <c r="K41" s="4">
        <f t="shared" si="20"/>
        <v>0.94</v>
      </c>
      <c r="L41" s="5">
        <f t="shared" si="21"/>
        <v>29.5</v>
      </c>
      <c r="M41" s="5">
        <f t="shared" si="22"/>
        <v>25</v>
      </c>
      <c r="N41" s="5">
        <f t="shared" si="23"/>
        <v>38</v>
      </c>
    </row>
    <row r="42" spans="1:14" ht="19.5" customHeight="1">
      <c r="A42" s="14"/>
      <c r="B42" s="6" t="s">
        <v>9</v>
      </c>
      <c r="C42" s="6">
        <f t="shared" si="24"/>
        <v>184</v>
      </c>
      <c r="D42" s="7">
        <f t="shared" si="13"/>
        <v>68</v>
      </c>
      <c r="E42" s="7">
        <f t="shared" si="14"/>
        <v>57</v>
      </c>
      <c r="F42" s="3">
        <f t="shared" si="15"/>
        <v>68</v>
      </c>
      <c r="G42" s="3">
        <f t="shared" si="16"/>
        <v>57</v>
      </c>
      <c r="H42" s="3">
        <f t="shared" si="17"/>
        <v>65</v>
      </c>
      <c r="I42" s="3">
        <f t="shared" si="18"/>
        <v>54</v>
      </c>
      <c r="J42" s="4">
        <f t="shared" si="19"/>
        <v>0.9558823529411765</v>
      </c>
      <c r="K42" s="4">
        <f t="shared" si="20"/>
        <v>0.9473684210526315</v>
      </c>
      <c r="L42" s="5">
        <f t="shared" si="21"/>
        <v>34</v>
      </c>
      <c r="M42" s="5">
        <f t="shared" si="22"/>
        <v>28.5</v>
      </c>
      <c r="N42" s="5">
        <f t="shared" si="23"/>
        <v>43</v>
      </c>
    </row>
    <row r="43" spans="1:14" ht="19.5" customHeight="1">
      <c r="A43" s="14"/>
      <c r="B43" s="6" t="s">
        <v>10</v>
      </c>
      <c r="C43" s="6">
        <f t="shared" si="24"/>
        <v>202</v>
      </c>
      <c r="D43" s="7">
        <f t="shared" si="13"/>
        <v>75</v>
      </c>
      <c r="E43" s="7">
        <f t="shared" si="14"/>
        <v>63</v>
      </c>
      <c r="F43" s="3">
        <f t="shared" si="15"/>
        <v>75</v>
      </c>
      <c r="G43" s="3">
        <f t="shared" si="16"/>
        <v>63</v>
      </c>
      <c r="H43" s="3">
        <f t="shared" si="17"/>
        <v>71</v>
      </c>
      <c r="I43" s="3">
        <f t="shared" si="18"/>
        <v>60</v>
      </c>
      <c r="J43" s="4">
        <f t="shared" si="19"/>
        <v>0.9466666666666667</v>
      </c>
      <c r="K43" s="4">
        <f t="shared" si="20"/>
        <v>0.9523809523809523</v>
      </c>
      <c r="L43" s="5">
        <f t="shared" si="21"/>
        <v>37.5</v>
      </c>
      <c r="M43" s="5">
        <f t="shared" si="22"/>
        <v>31.5</v>
      </c>
      <c r="N43" s="5">
        <f t="shared" si="23"/>
        <v>47</v>
      </c>
    </row>
    <row r="44" spans="1:14" ht="19.5" customHeight="1">
      <c r="A44" s="14"/>
      <c r="B44" s="6" t="s">
        <v>11</v>
      </c>
      <c r="C44" s="6">
        <f t="shared" si="24"/>
        <v>236</v>
      </c>
      <c r="D44" s="7">
        <f t="shared" si="13"/>
        <v>88</v>
      </c>
      <c r="E44" s="7">
        <f t="shared" si="14"/>
        <v>73</v>
      </c>
      <c r="F44" s="3">
        <f t="shared" si="15"/>
        <v>88</v>
      </c>
      <c r="G44" s="3">
        <f t="shared" si="16"/>
        <v>73</v>
      </c>
      <c r="H44" s="3">
        <f t="shared" si="17"/>
        <v>84</v>
      </c>
      <c r="I44" s="3">
        <f t="shared" si="18"/>
        <v>69</v>
      </c>
      <c r="J44" s="4">
        <f t="shared" si="19"/>
        <v>0.9545454545454546</v>
      </c>
      <c r="K44" s="4">
        <f t="shared" si="20"/>
        <v>0.9452054794520548</v>
      </c>
      <c r="L44" s="5">
        <f t="shared" si="21"/>
        <v>44</v>
      </c>
      <c r="M44" s="5">
        <f t="shared" si="22"/>
        <v>36.5</v>
      </c>
      <c r="N44" s="5">
        <f t="shared" si="23"/>
        <v>55</v>
      </c>
    </row>
    <row r="45" spans="1:14" ht="19.5" customHeight="1">
      <c r="A45" s="14"/>
      <c r="B45" s="6" t="s">
        <v>12</v>
      </c>
      <c r="C45" s="6">
        <f t="shared" si="24"/>
        <v>251</v>
      </c>
      <c r="D45" s="7">
        <f t="shared" si="13"/>
        <v>93</v>
      </c>
      <c r="E45" s="7">
        <f t="shared" si="14"/>
        <v>78</v>
      </c>
      <c r="F45" s="3">
        <f t="shared" si="15"/>
        <v>93</v>
      </c>
      <c r="G45" s="3">
        <f t="shared" si="16"/>
        <v>78</v>
      </c>
      <c r="H45" s="3">
        <f t="shared" si="17"/>
        <v>88</v>
      </c>
      <c r="I45" s="3">
        <f t="shared" si="18"/>
        <v>74</v>
      </c>
      <c r="J45" s="4">
        <f t="shared" si="19"/>
        <v>0.946236559139785</v>
      </c>
      <c r="K45" s="4">
        <f t="shared" si="20"/>
        <v>0.9487179487179487</v>
      </c>
      <c r="L45" s="5">
        <f t="shared" si="21"/>
        <v>46.5</v>
      </c>
      <c r="M45" s="5">
        <f t="shared" si="22"/>
        <v>39</v>
      </c>
      <c r="N45" s="5">
        <f t="shared" si="23"/>
        <v>59</v>
      </c>
    </row>
    <row r="46" spans="1:14" ht="19.5" customHeight="1">
      <c r="A46" s="14"/>
      <c r="B46" s="6" t="s">
        <v>13</v>
      </c>
      <c r="C46" s="6">
        <f t="shared" si="24"/>
        <v>316</v>
      </c>
      <c r="D46" s="7">
        <f t="shared" si="13"/>
        <v>117</v>
      </c>
      <c r="E46" s="7">
        <f t="shared" si="14"/>
        <v>98</v>
      </c>
      <c r="F46" s="3">
        <f t="shared" si="15"/>
        <v>117</v>
      </c>
      <c r="G46" s="3">
        <f t="shared" si="16"/>
        <v>98</v>
      </c>
      <c r="H46" s="3">
        <f t="shared" si="17"/>
        <v>111</v>
      </c>
      <c r="I46" s="3">
        <f t="shared" si="18"/>
        <v>93</v>
      </c>
      <c r="J46" s="4">
        <f t="shared" si="19"/>
        <v>0.9487179487179487</v>
      </c>
      <c r="K46" s="4">
        <f t="shared" si="20"/>
        <v>0.9489795918367347</v>
      </c>
      <c r="L46" s="5">
        <f t="shared" si="21"/>
        <v>58.5</v>
      </c>
      <c r="M46" s="5">
        <f t="shared" si="22"/>
        <v>49</v>
      </c>
      <c r="N46" s="5">
        <f t="shared" si="23"/>
        <v>74</v>
      </c>
    </row>
    <row r="47" spans="1:14" ht="19.5" customHeight="1">
      <c r="A47" s="18" t="s">
        <v>19</v>
      </c>
      <c r="B47" s="6" t="s">
        <v>20</v>
      </c>
      <c r="C47" s="6">
        <f aca="true" t="shared" si="25" ref="C47:C54">C39-20</f>
        <v>69</v>
      </c>
      <c r="D47" s="7">
        <f t="shared" si="13"/>
        <v>26</v>
      </c>
      <c r="E47" s="7">
        <f t="shared" si="14"/>
        <v>21</v>
      </c>
      <c r="F47" s="3">
        <f t="shared" si="15"/>
        <v>26</v>
      </c>
      <c r="G47" s="3">
        <f t="shared" si="16"/>
        <v>21</v>
      </c>
      <c r="H47" s="3">
        <f t="shared" si="17"/>
        <v>25</v>
      </c>
      <c r="I47" s="3">
        <f t="shared" si="18"/>
        <v>20</v>
      </c>
      <c r="J47" s="4">
        <f t="shared" si="19"/>
        <v>0.9615384615384616</v>
      </c>
      <c r="K47" s="4">
        <f t="shared" si="20"/>
        <v>0.9523809523809523</v>
      </c>
      <c r="L47" s="5">
        <f t="shared" si="21"/>
        <v>13</v>
      </c>
      <c r="M47" s="5">
        <f t="shared" si="22"/>
        <v>10.5</v>
      </c>
      <c r="N47" s="5">
        <f t="shared" si="23"/>
        <v>16</v>
      </c>
    </row>
    <row r="48" spans="1:14" ht="19.5" customHeight="1">
      <c r="A48" s="18"/>
      <c r="B48" s="6" t="s">
        <v>21</v>
      </c>
      <c r="C48" s="6">
        <f t="shared" si="25"/>
        <v>94</v>
      </c>
      <c r="D48" s="7">
        <f t="shared" si="13"/>
        <v>35</v>
      </c>
      <c r="E48" s="7">
        <f t="shared" si="14"/>
        <v>29</v>
      </c>
      <c r="F48" s="3">
        <f t="shared" si="15"/>
        <v>35</v>
      </c>
      <c r="G48" s="3">
        <f t="shared" si="16"/>
        <v>29</v>
      </c>
      <c r="H48" s="3">
        <f t="shared" si="17"/>
        <v>33</v>
      </c>
      <c r="I48" s="3">
        <f t="shared" si="18"/>
        <v>28</v>
      </c>
      <c r="J48" s="4">
        <f t="shared" si="19"/>
        <v>0.9428571428571428</v>
      </c>
      <c r="K48" s="4">
        <f t="shared" si="20"/>
        <v>0.9655172413793104</v>
      </c>
      <c r="L48" s="5">
        <f t="shared" si="21"/>
        <v>17.5</v>
      </c>
      <c r="M48" s="5">
        <f t="shared" si="22"/>
        <v>14.5</v>
      </c>
      <c r="N48" s="5">
        <f t="shared" si="23"/>
        <v>22</v>
      </c>
    </row>
    <row r="49" spans="1:14" ht="19.5" customHeight="1">
      <c r="A49" s="18"/>
      <c r="B49" s="6" t="s">
        <v>15</v>
      </c>
      <c r="C49" s="6">
        <f t="shared" si="25"/>
        <v>140</v>
      </c>
      <c r="D49" s="7">
        <f t="shared" si="13"/>
        <v>52</v>
      </c>
      <c r="E49" s="7">
        <f t="shared" si="14"/>
        <v>43</v>
      </c>
      <c r="F49" s="3">
        <f t="shared" si="15"/>
        <v>52</v>
      </c>
      <c r="G49" s="3">
        <f t="shared" si="16"/>
        <v>43</v>
      </c>
      <c r="H49" s="3">
        <f t="shared" si="17"/>
        <v>49</v>
      </c>
      <c r="I49" s="3">
        <f t="shared" si="18"/>
        <v>41</v>
      </c>
      <c r="J49" s="4">
        <f t="shared" si="19"/>
        <v>0.9423076923076923</v>
      </c>
      <c r="K49" s="4">
        <f t="shared" si="20"/>
        <v>0.9534883720930233</v>
      </c>
      <c r="L49" s="5">
        <f t="shared" si="21"/>
        <v>26</v>
      </c>
      <c r="M49" s="5">
        <f t="shared" si="22"/>
        <v>21.5</v>
      </c>
      <c r="N49" s="5">
        <f t="shared" si="23"/>
        <v>32</v>
      </c>
    </row>
    <row r="50" spans="1:14" ht="19.5" customHeight="1">
      <c r="A50" s="18"/>
      <c r="B50" s="6" t="s">
        <v>9</v>
      </c>
      <c r="C50" s="6">
        <f t="shared" si="25"/>
        <v>164</v>
      </c>
      <c r="D50" s="7">
        <f t="shared" si="13"/>
        <v>61</v>
      </c>
      <c r="E50" s="7">
        <f t="shared" si="14"/>
        <v>51</v>
      </c>
      <c r="F50" s="3">
        <f t="shared" si="15"/>
        <v>61</v>
      </c>
      <c r="G50" s="3">
        <f t="shared" si="16"/>
        <v>51</v>
      </c>
      <c r="H50" s="3">
        <f t="shared" si="17"/>
        <v>58</v>
      </c>
      <c r="I50" s="3">
        <f t="shared" si="18"/>
        <v>48</v>
      </c>
      <c r="J50" s="4">
        <f t="shared" si="19"/>
        <v>0.9508196721311475</v>
      </c>
      <c r="K50" s="4">
        <f t="shared" si="20"/>
        <v>0.9411764705882353</v>
      </c>
      <c r="L50" s="5">
        <f t="shared" si="21"/>
        <v>30.5</v>
      </c>
      <c r="M50" s="5">
        <f t="shared" si="22"/>
        <v>25.5</v>
      </c>
      <c r="N50" s="5">
        <f t="shared" si="23"/>
        <v>38</v>
      </c>
    </row>
    <row r="51" spans="1:14" ht="19.5" customHeight="1">
      <c r="A51" s="18"/>
      <c r="B51" s="6" t="s">
        <v>10</v>
      </c>
      <c r="C51" s="6">
        <f t="shared" si="25"/>
        <v>182</v>
      </c>
      <c r="D51" s="7">
        <f t="shared" si="13"/>
        <v>68</v>
      </c>
      <c r="E51" s="7">
        <f t="shared" si="14"/>
        <v>56</v>
      </c>
      <c r="F51" s="3">
        <f t="shared" si="15"/>
        <v>68</v>
      </c>
      <c r="G51" s="3">
        <f t="shared" si="16"/>
        <v>56</v>
      </c>
      <c r="H51" s="3">
        <f t="shared" si="17"/>
        <v>65</v>
      </c>
      <c r="I51" s="3">
        <f t="shared" si="18"/>
        <v>53</v>
      </c>
      <c r="J51" s="4">
        <f t="shared" si="19"/>
        <v>0.9558823529411765</v>
      </c>
      <c r="K51" s="4">
        <f t="shared" si="20"/>
        <v>0.9464285714285714</v>
      </c>
      <c r="L51" s="5">
        <f t="shared" si="21"/>
        <v>34</v>
      </c>
      <c r="M51" s="5">
        <f t="shared" si="22"/>
        <v>28</v>
      </c>
      <c r="N51" s="5">
        <f t="shared" si="23"/>
        <v>42</v>
      </c>
    </row>
    <row r="52" spans="1:14" ht="19.5" customHeight="1">
      <c r="A52" s="18"/>
      <c r="B52" s="6" t="s">
        <v>11</v>
      </c>
      <c r="C52" s="6">
        <f t="shared" si="25"/>
        <v>216</v>
      </c>
      <c r="D52" s="7">
        <f t="shared" si="13"/>
        <v>80</v>
      </c>
      <c r="E52" s="7">
        <f t="shared" si="14"/>
        <v>67</v>
      </c>
      <c r="F52" s="3">
        <f t="shared" si="15"/>
        <v>80</v>
      </c>
      <c r="G52" s="3">
        <f t="shared" si="16"/>
        <v>67</v>
      </c>
      <c r="H52" s="3">
        <f t="shared" si="17"/>
        <v>76</v>
      </c>
      <c r="I52" s="3">
        <f t="shared" si="18"/>
        <v>64</v>
      </c>
      <c r="J52" s="4">
        <f t="shared" si="19"/>
        <v>0.95</v>
      </c>
      <c r="K52" s="4">
        <f t="shared" si="20"/>
        <v>0.9552238805970149</v>
      </c>
      <c r="L52" s="5">
        <f t="shared" si="21"/>
        <v>40</v>
      </c>
      <c r="M52" s="5">
        <f t="shared" si="22"/>
        <v>33.5</v>
      </c>
      <c r="N52" s="5">
        <f t="shared" si="23"/>
        <v>50</v>
      </c>
    </row>
    <row r="53" spans="1:14" ht="19.5" customHeight="1">
      <c r="A53" s="18"/>
      <c r="B53" s="6" t="s">
        <v>12</v>
      </c>
      <c r="C53" s="6">
        <f t="shared" si="25"/>
        <v>231</v>
      </c>
      <c r="D53" s="7">
        <f t="shared" si="13"/>
        <v>86</v>
      </c>
      <c r="E53" s="7">
        <f t="shared" si="14"/>
        <v>72</v>
      </c>
      <c r="F53" s="3">
        <f t="shared" si="15"/>
        <v>86</v>
      </c>
      <c r="G53" s="3">
        <f t="shared" si="16"/>
        <v>72</v>
      </c>
      <c r="H53" s="3">
        <f t="shared" si="17"/>
        <v>82</v>
      </c>
      <c r="I53" s="3">
        <f t="shared" si="18"/>
        <v>68</v>
      </c>
      <c r="J53" s="4">
        <f t="shared" si="19"/>
        <v>0.9534883720930233</v>
      </c>
      <c r="K53" s="4">
        <f t="shared" si="20"/>
        <v>0.9444444444444444</v>
      </c>
      <c r="L53" s="5">
        <f t="shared" si="21"/>
        <v>43</v>
      </c>
      <c r="M53" s="5">
        <f t="shared" si="22"/>
        <v>36</v>
      </c>
      <c r="N53" s="5">
        <f t="shared" si="23"/>
        <v>54</v>
      </c>
    </row>
    <row r="54" spans="1:14" ht="19.5" customHeight="1">
      <c r="A54" s="18"/>
      <c r="B54" s="6" t="s">
        <v>13</v>
      </c>
      <c r="C54" s="6">
        <f t="shared" si="25"/>
        <v>296</v>
      </c>
      <c r="D54" s="7">
        <f t="shared" si="13"/>
        <v>110</v>
      </c>
      <c r="E54" s="7">
        <f t="shared" si="14"/>
        <v>92</v>
      </c>
      <c r="F54" s="3">
        <f t="shared" si="15"/>
        <v>110</v>
      </c>
      <c r="G54" s="3">
        <f t="shared" si="16"/>
        <v>92</v>
      </c>
      <c r="H54" s="3">
        <f t="shared" si="17"/>
        <v>104</v>
      </c>
      <c r="I54" s="3">
        <f t="shared" si="18"/>
        <v>87</v>
      </c>
      <c r="J54" s="4">
        <f t="shared" si="19"/>
        <v>0.9454545454545454</v>
      </c>
      <c r="K54" s="4">
        <f t="shared" si="20"/>
        <v>0.9456521739130435</v>
      </c>
      <c r="L54" s="5">
        <f t="shared" si="21"/>
        <v>55</v>
      </c>
      <c r="M54" s="5">
        <f t="shared" si="22"/>
        <v>46</v>
      </c>
      <c r="N54" s="5">
        <f t="shared" si="23"/>
        <v>69</v>
      </c>
    </row>
    <row r="55" spans="1:14" ht="19.5" customHeight="1">
      <c r="A55" s="15" t="s">
        <v>20</v>
      </c>
      <c r="B55" s="6" t="s">
        <v>21</v>
      </c>
      <c r="C55" s="6">
        <f aca="true" t="shared" si="26" ref="C55:C61">C48-69</f>
        <v>25</v>
      </c>
      <c r="D55" s="7">
        <f t="shared" si="13"/>
        <v>9</v>
      </c>
      <c r="E55" s="7">
        <f t="shared" si="14"/>
        <v>8</v>
      </c>
      <c r="F55" s="3">
        <f t="shared" si="15"/>
        <v>9</v>
      </c>
      <c r="G55" s="3">
        <f t="shared" si="16"/>
        <v>8</v>
      </c>
      <c r="H55" s="3">
        <f t="shared" si="17"/>
        <v>9</v>
      </c>
      <c r="I55" s="3">
        <f t="shared" si="18"/>
        <v>8</v>
      </c>
      <c r="J55" s="4">
        <f t="shared" si="19"/>
        <v>1</v>
      </c>
      <c r="K55" s="4">
        <f t="shared" si="20"/>
        <v>1</v>
      </c>
      <c r="L55" s="5">
        <f t="shared" si="21"/>
        <v>4.5</v>
      </c>
      <c r="M55" s="5">
        <f t="shared" si="22"/>
        <v>4</v>
      </c>
      <c r="N55" s="5">
        <f t="shared" si="23"/>
        <v>6</v>
      </c>
    </row>
    <row r="56" spans="1:14" ht="19.5" customHeight="1">
      <c r="A56" s="16"/>
      <c r="B56" s="6" t="s">
        <v>15</v>
      </c>
      <c r="C56" s="6">
        <f t="shared" si="26"/>
        <v>71</v>
      </c>
      <c r="D56" s="7">
        <f t="shared" si="13"/>
        <v>26</v>
      </c>
      <c r="E56" s="7">
        <f t="shared" si="14"/>
        <v>22</v>
      </c>
      <c r="F56" s="3">
        <f t="shared" si="15"/>
        <v>26</v>
      </c>
      <c r="G56" s="3">
        <f t="shared" si="16"/>
        <v>22</v>
      </c>
      <c r="H56" s="3">
        <f t="shared" si="17"/>
        <v>25</v>
      </c>
      <c r="I56" s="3">
        <f t="shared" si="18"/>
        <v>21</v>
      </c>
      <c r="J56" s="4">
        <f t="shared" si="19"/>
        <v>0.9615384615384616</v>
      </c>
      <c r="K56" s="4">
        <f t="shared" si="20"/>
        <v>0.9545454545454546</v>
      </c>
      <c r="L56" s="5">
        <f t="shared" si="21"/>
        <v>13</v>
      </c>
      <c r="M56" s="5">
        <f t="shared" si="22"/>
        <v>11</v>
      </c>
      <c r="N56" s="5">
        <f t="shared" si="23"/>
        <v>17</v>
      </c>
    </row>
    <row r="57" spans="1:14" ht="19.5" customHeight="1">
      <c r="A57" s="16"/>
      <c r="B57" s="6" t="s">
        <v>9</v>
      </c>
      <c r="C57" s="6">
        <f t="shared" si="26"/>
        <v>95</v>
      </c>
      <c r="D57" s="7">
        <f t="shared" si="13"/>
        <v>35</v>
      </c>
      <c r="E57" s="7">
        <f t="shared" si="14"/>
        <v>29</v>
      </c>
      <c r="F57" s="3">
        <f t="shared" si="15"/>
        <v>35</v>
      </c>
      <c r="G57" s="3">
        <f t="shared" si="16"/>
        <v>29</v>
      </c>
      <c r="H57" s="3">
        <f t="shared" si="17"/>
        <v>33</v>
      </c>
      <c r="I57" s="3">
        <f t="shared" si="18"/>
        <v>28</v>
      </c>
      <c r="J57" s="4">
        <f t="shared" si="19"/>
        <v>0.9428571428571428</v>
      </c>
      <c r="K57" s="4">
        <f t="shared" si="20"/>
        <v>0.9655172413793104</v>
      </c>
      <c r="L57" s="5">
        <f t="shared" si="21"/>
        <v>17.5</v>
      </c>
      <c r="M57" s="5">
        <f t="shared" si="22"/>
        <v>14.5</v>
      </c>
      <c r="N57" s="5">
        <f t="shared" si="23"/>
        <v>22</v>
      </c>
    </row>
    <row r="58" spans="1:14" ht="19.5" customHeight="1">
      <c r="A58" s="16"/>
      <c r="B58" s="6" t="s">
        <v>10</v>
      </c>
      <c r="C58" s="6">
        <f t="shared" si="26"/>
        <v>113</v>
      </c>
      <c r="D58" s="7">
        <f t="shared" si="13"/>
        <v>42</v>
      </c>
      <c r="E58" s="7">
        <f t="shared" si="14"/>
        <v>35</v>
      </c>
      <c r="F58" s="3">
        <f t="shared" si="15"/>
        <v>42</v>
      </c>
      <c r="G58" s="3">
        <f t="shared" si="16"/>
        <v>35</v>
      </c>
      <c r="H58" s="3">
        <f t="shared" si="17"/>
        <v>40</v>
      </c>
      <c r="I58" s="3">
        <f t="shared" si="18"/>
        <v>33</v>
      </c>
      <c r="J58" s="4">
        <f t="shared" si="19"/>
        <v>0.9523809523809523</v>
      </c>
      <c r="K58" s="4">
        <f t="shared" si="20"/>
        <v>0.9428571428571428</v>
      </c>
      <c r="L58" s="5">
        <f t="shared" si="21"/>
        <v>21</v>
      </c>
      <c r="M58" s="5">
        <f t="shared" si="22"/>
        <v>17.5</v>
      </c>
      <c r="N58" s="5">
        <f t="shared" si="23"/>
        <v>26</v>
      </c>
    </row>
    <row r="59" spans="1:14" ht="19.5" customHeight="1">
      <c r="A59" s="16"/>
      <c r="B59" s="6" t="s">
        <v>11</v>
      </c>
      <c r="C59" s="6">
        <f t="shared" si="26"/>
        <v>147</v>
      </c>
      <c r="D59" s="7">
        <f t="shared" si="13"/>
        <v>55</v>
      </c>
      <c r="E59" s="7">
        <f t="shared" si="14"/>
        <v>46</v>
      </c>
      <c r="F59" s="3">
        <f t="shared" si="15"/>
        <v>55</v>
      </c>
      <c r="G59" s="3">
        <f t="shared" si="16"/>
        <v>46</v>
      </c>
      <c r="H59" s="3">
        <f t="shared" si="17"/>
        <v>52</v>
      </c>
      <c r="I59" s="3">
        <f t="shared" si="18"/>
        <v>44</v>
      </c>
      <c r="J59" s="4">
        <f t="shared" si="19"/>
        <v>0.9454545454545454</v>
      </c>
      <c r="K59" s="4">
        <f t="shared" si="20"/>
        <v>0.9565217391304348</v>
      </c>
      <c r="L59" s="5">
        <f t="shared" si="21"/>
        <v>27.5</v>
      </c>
      <c r="M59" s="5">
        <f t="shared" si="22"/>
        <v>23</v>
      </c>
      <c r="N59" s="5">
        <f t="shared" si="23"/>
        <v>35</v>
      </c>
    </row>
    <row r="60" spans="1:14" ht="19.5" customHeight="1">
      <c r="A60" s="16"/>
      <c r="B60" s="6" t="s">
        <v>12</v>
      </c>
      <c r="C60" s="6">
        <f t="shared" si="26"/>
        <v>162</v>
      </c>
      <c r="D60" s="7">
        <f t="shared" si="13"/>
        <v>60</v>
      </c>
      <c r="E60" s="7">
        <f t="shared" si="14"/>
        <v>50</v>
      </c>
      <c r="F60" s="3">
        <f t="shared" si="15"/>
        <v>60</v>
      </c>
      <c r="G60" s="3">
        <f t="shared" si="16"/>
        <v>50</v>
      </c>
      <c r="H60" s="3">
        <f t="shared" si="17"/>
        <v>57</v>
      </c>
      <c r="I60" s="3">
        <f t="shared" si="18"/>
        <v>47</v>
      </c>
      <c r="J60" s="4">
        <f t="shared" si="19"/>
        <v>0.95</v>
      </c>
      <c r="K60" s="4">
        <f t="shared" si="20"/>
        <v>0.94</v>
      </c>
      <c r="L60" s="5">
        <f t="shared" si="21"/>
        <v>30</v>
      </c>
      <c r="M60" s="5">
        <f t="shared" si="22"/>
        <v>25</v>
      </c>
      <c r="N60" s="5">
        <f t="shared" si="23"/>
        <v>38</v>
      </c>
    </row>
    <row r="61" spans="1:14" ht="19.5" customHeight="1">
      <c r="A61" s="17"/>
      <c r="B61" s="6" t="s">
        <v>13</v>
      </c>
      <c r="C61" s="6">
        <f t="shared" si="26"/>
        <v>227</v>
      </c>
      <c r="D61" s="7">
        <f t="shared" si="13"/>
        <v>84</v>
      </c>
      <c r="E61" s="7">
        <f t="shared" si="14"/>
        <v>70</v>
      </c>
      <c r="F61" s="3">
        <f t="shared" si="15"/>
        <v>84</v>
      </c>
      <c r="G61" s="3">
        <f t="shared" si="16"/>
        <v>70</v>
      </c>
      <c r="H61" s="3">
        <f t="shared" si="17"/>
        <v>80</v>
      </c>
      <c r="I61" s="3">
        <f t="shared" si="18"/>
        <v>66</v>
      </c>
      <c r="J61" s="4">
        <f t="shared" si="19"/>
        <v>0.9523809523809523</v>
      </c>
      <c r="K61" s="4">
        <f t="shared" si="20"/>
        <v>0.9428571428571428</v>
      </c>
      <c r="L61" s="5">
        <f t="shared" si="21"/>
        <v>42</v>
      </c>
      <c r="M61" s="5">
        <f t="shared" si="22"/>
        <v>35</v>
      </c>
      <c r="N61" s="5">
        <f t="shared" si="23"/>
        <v>53</v>
      </c>
    </row>
    <row r="62" spans="1:14" ht="19.5" customHeight="1">
      <c r="A62" s="18" t="s">
        <v>21</v>
      </c>
      <c r="B62" s="6" t="s">
        <v>15</v>
      </c>
      <c r="C62" s="6">
        <f aca="true" t="shared" si="27" ref="C62:C67">C56-25</f>
        <v>46</v>
      </c>
      <c r="D62" s="7">
        <f t="shared" si="13"/>
        <v>17</v>
      </c>
      <c r="E62" s="7">
        <f t="shared" si="14"/>
        <v>14</v>
      </c>
      <c r="F62" s="3">
        <f t="shared" si="15"/>
        <v>17</v>
      </c>
      <c r="G62" s="3">
        <f t="shared" si="16"/>
        <v>14</v>
      </c>
      <c r="H62" s="3">
        <f t="shared" si="17"/>
        <v>16</v>
      </c>
      <c r="I62" s="3">
        <f t="shared" si="18"/>
        <v>13</v>
      </c>
      <c r="J62" s="4">
        <f t="shared" si="19"/>
        <v>0.9411764705882353</v>
      </c>
      <c r="K62" s="4">
        <f t="shared" si="20"/>
        <v>0.9285714285714286</v>
      </c>
      <c r="L62" s="5">
        <f t="shared" si="21"/>
        <v>8.5</v>
      </c>
      <c r="M62" s="5">
        <f t="shared" si="22"/>
        <v>7</v>
      </c>
      <c r="N62" s="5">
        <f t="shared" si="23"/>
        <v>11</v>
      </c>
    </row>
    <row r="63" spans="1:14" ht="19.5" customHeight="1">
      <c r="A63" s="18"/>
      <c r="B63" s="6" t="s">
        <v>9</v>
      </c>
      <c r="C63" s="6">
        <f t="shared" si="27"/>
        <v>70</v>
      </c>
      <c r="D63" s="7">
        <f t="shared" si="13"/>
        <v>26</v>
      </c>
      <c r="E63" s="7">
        <f t="shared" si="14"/>
        <v>22</v>
      </c>
      <c r="F63" s="3">
        <f t="shared" si="15"/>
        <v>26</v>
      </c>
      <c r="G63" s="3">
        <f t="shared" si="16"/>
        <v>22</v>
      </c>
      <c r="H63" s="3">
        <f t="shared" si="17"/>
        <v>25</v>
      </c>
      <c r="I63" s="3">
        <f t="shared" si="18"/>
        <v>21</v>
      </c>
      <c r="J63" s="4">
        <f t="shared" si="19"/>
        <v>0.9615384615384616</v>
      </c>
      <c r="K63" s="4">
        <f t="shared" si="20"/>
        <v>0.9545454545454546</v>
      </c>
      <c r="L63" s="5">
        <f t="shared" si="21"/>
        <v>13</v>
      </c>
      <c r="M63" s="5">
        <f t="shared" si="22"/>
        <v>11</v>
      </c>
      <c r="N63" s="5">
        <f t="shared" si="23"/>
        <v>17</v>
      </c>
    </row>
    <row r="64" spans="1:14" ht="19.5" customHeight="1">
      <c r="A64" s="18"/>
      <c r="B64" s="6" t="s">
        <v>10</v>
      </c>
      <c r="C64" s="6">
        <f t="shared" si="27"/>
        <v>88</v>
      </c>
      <c r="D64" s="7">
        <f t="shared" si="13"/>
        <v>33</v>
      </c>
      <c r="E64" s="7">
        <f t="shared" si="14"/>
        <v>27</v>
      </c>
      <c r="F64" s="3">
        <f t="shared" si="15"/>
        <v>33</v>
      </c>
      <c r="G64" s="3">
        <f t="shared" si="16"/>
        <v>27</v>
      </c>
      <c r="H64" s="3">
        <f t="shared" si="17"/>
        <v>31</v>
      </c>
      <c r="I64" s="3">
        <f t="shared" si="18"/>
        <v>26</v>
      </c>
      <c r="J64" s="4">
        <f t="shared" si="19"/>
        <v>0.9393939393939394</v>
      </c>
      <c r="K64" s="4">
        <f t="shared" si="20"/>
        <v>0.9629629629629629</v>
      </c>
      <c r="L64" s="5">
        <f t="shared" si="21"/>
        <v>16.5</v>
      </c>
      <c r="M64" s="5">
        <f t="shared" si="22"/>
        <v>13.5</v>
      </c>
      <c r="N64" s="5">
        <f t="shared" si="23"/>
        <v>20</v>
      </c>
    </row>
    <row r="65" spans="1:14" ht="19.5" customHeight="1">
      <c r="A65" s="18"/>
      <c r="B65" s="6" t="s">
        <v>11</v>
      </c>
      <c r="C65" s="6">
        <f t="shared" si="27"/>
        <v>122</v>
      </c>
      <c r="D65" s="7">
        <f t="shared" si="13"/>
        <v>45</v>
      </c>
      <c r="E65" s="7">
        <f t="shared" si="14"/>
        <v>38</v>
      </c>
      <c r="F65" s="3">
        <f t="shared" si="15"/>
        <v>45</v>
      </c>
      <c r="G65" s="3">
        <f t="shared" si="16"/>
        <v>38</v>
      </c>
      <c r="H65" s="3">
        <f t="shared" si="17"/>
        <v>43</v>
      </c>
      <c r="I65" s="3">
        <f t="shared" si="18"/>
        <v>36</v>
      </c>
      <c r="J65" s="4">
        <f t="shared" si="19"/>
        <v>0.9555555555555556</v>
      </c>
      <c r="K65" s="4">
        <f t="shared" si="20"/>
        <v>0.9473684210526315</v>
      </c>
      <c r="L65" s="5">
        <f t="shared" si="21"/>
        <v>22.5</v>
      </c>
      <c r="M65" s="5">
        <f t="shared" si="22"/>
        <v>19</v>
      </c>
      <c r="N65" s="5">
        <f t="shared" si="23"/>
        <v>29</v>
      </c>
    </row>
    <row r="66" spans="1:14" ht="19.5" customHeight="1">
      <c r="A66" s="18"/>
      <c r="B66" s="6" t="s">
        <v>12</v>
      </c>
      <c r="C66" s="6">
        <f t="shared" si="27"/>
        <v>137</v>
      </c>
      <c r="D66" s="7">
        <f t="shared" si="13"/>
        <v>51</v>
      </c>
      <c r="E66" s="7">
        <f t="shared" si="14"/>
        <v>42</v>
      </c>
      <c r="F66" s="3">
        <f t="shared" si="15"/>
        <v>51</v>
      </c>
      <c r="G66" s="3">
        <f t="shared" si="16"/>
        <v>42</v>
      </c>
      <c r="H66" s="3">
        <f t="shared" si="17"/>
        <v>48</v>
      </c>
      <c r="I66" s="3">
        <f t="shared" si="18"/>
        <v>40</v>
      </c>
      <c r="J66" s="4">
        <f t="shared" si="19"/>
        <v>0.9411764705882353</v>
      </c>
      <c r="K66" s="4">
        <f t="shared" si="20"/>
        <v>0.9523809523809523</v>
      </c>
      <c r="L66" s="5">
        <f t="shared" si="21"/>
        <v>25.5</v>
      </c>
      <c r="M66" s="5">
        <f t="shared" si="22"/>
        <v>21</v>
      </c>
      <c r="N66" s="5">
        <f t="shared" si="23"/>
        <v>32</v>
      </c>
    </row>
    <row r="67" spans="1:14" ht="19.5" customHeight="1">
      <c r="A67" s="18"/>
      <c r="B67" s="6" t="s">
        <v>13</v>
      </c>
      <c r="C67" s="6">
        <f t="shared" si="27"/>
        <v>202</v>
      </c>
      <c r="D67" s="7">
        <f t="shared" si="13"/>
        <v>75</v>
      </c>
      <c r="E67" s="7">
        <f t="shared" si="14"/>
        <v>63</v>
      </c>
      <c r="F67" s="3">
        <f t="shared" si="15"/>
        <v>75</v>
      </c>
      <c r="G67" s="3">
        <f t="shared" si="16"/>
        <v>63</v>
      </c>
      <c r="H67" s="3">
        <f t="shared" si="17"/>
        <v>71</v>
      </c>
      <c r="I67" s="3">
        <f t="shared" si="18"/>
        <v>60</v>
      </c>
      <c r="J67" s="4">
        <f t="shared" si="19"/>
        <v>0.9466666666666667</v>
      </c>
      <c r="K67" s="4">
        <f t="shared" si="20"/>
        <v>0.9523809523809523</v>
      </c>
      <c r="L67" s="5">
        <f t="shared" si="21"/>
        <v>37.5</v>
      </c>
      <c r="M67" s="5">
        <f t="shared" si="22"/>
        <v>31.5</v>
      </c>
      <c r="N67" s="5">
        <f t="shared" si="23"/>
        <v>47</v>
      </c>
    </row>
    <row r="68" spans="1:14" ht="19.5" customHeight="1">
      <c r="A68" s="14" t="s">
        <v>24</v>
      </c>
      <c r="B68" s="6" t="s">
        <v>9</v>
      </c>
      <c r="C68" s="6">
        <f>C63-46</f>
        <v>24</v>
      </c>
      <c r="D68" s="7">
        <f t="shared" si="13"/>
        <v>9</v>
      </c>
      <c r="E68" s="7">
        <f t="shared" si="14"/>
        <v>7</v>
      </c>
      <c r="F68" s="3">
        <f t="shared" si="15"/>
        <v>9</v>
      </c>
      <c r="G68" s="3">
        <f t="shared" si="16"/>
        <v>7</v>
      </c>
      <c r="H68" s="3">
        <f t="shared" si="17"/>
        <v>9</v>
      </c>
      <c r="I68" s="3">
        <f t="shared" si="18"/>
        <v>7</v>
      </c>
      <c r="J68" s="4">
        <f t="shared" si="19"/>
        <v>1</v>
      </c>
      <c r="K68" s="4">
        <f t="shared" si="20"/>
        <v>1</v>
      </c>
      <c r="L68" s="5">
        <f t="shared" si="21"/>
        <v>4.5</v>
      </c>
      <c r="M68" s="5">
        <f t="shared" si="22"/>
        <v>3.5</v>
      </c>
      <c r="N68" s="5">
        <f t="shared" si="23"/>
        <v>5</v>
      </c>
    </row>
    <row r="69" spans="1:14" ht="19.5" customHeight="1">
      <c r="A69" s="14"/>
      <c r="B69" s="6" t="s">
        <v>10</v>
      </c>
      <c r="C69" s="6">
        <f>C64-46</f>
        <v>42</v>
      </c>
      <c r="D69" s="7">
        <f>IF(C69&lt;20,ROUND(20*(0.3366*1.1+0.05861*0.02),0),ROUND(C69*(0.3366*1.1+0.05861*0.02),0))</f>
        <v>16</v>
      </c>
      <c r="E69" s="7">
        <f aca="true" t="shared" si="28" ref="E69:E82">IF(C69&lt;20,ROUND(20*(0.2805*1.1+0.05861*0.02),0),ROUND(C69*(0.2805*1.1+0.05861*0.02),0))</f>
        <v>13</v>
      </c>
      <c r="F69" s="3">
        <f aca="true" t="shared" si="29" ref="F69:F82">D69</f>
        <v>16</v>
      </c>
      <c r="G69" s="3">
        <f aca="true" t="shared" si="30" ref="G69:G82">E69</f>
        <v>13</v>
      </c>
      <c r="H69" s="3">
        <f aca="true" t="shared" si="31" ref="H69:H82">F69-ROUND(F69*0.05,0)</f>
        <v>15</v>
      </c>
      <c r="I69" s="3">
        <f aca="true" t="shared" si="32" ref="I69:I82">G69-ROUND(G69*0.05,0)</f>
        <v>12</v>
      </c>
      <c r="J69" s="4">
        <f aca="true" t="shared" si="33" ref="J69:J82">H69/D69</f>
        <v>0.9375</v>
      </c>
      <c r="K69" s="4">
        <f aca="true" t="shared" si="34" ref="K69:K82">I69/E69</f>
        <v>0.9230769230769231</v>
      </c>
      <c r="L69" s="5">
        <f aca="true" t="shared" si="35" ref="L69:L82">ROUND(D69/2,1)</f>
        <v>8</v>
      </c>
      <c r="M69" s="5">
        <f aca="true" t="shared" si="36" ref="M69:M82">E69/2</f>
        <v>6.5</v>
      </c>
      <c r="N69" s="5">
        <f aca="true" t="shared" si="37" ref="N69:N82">ROUND(E69*0.75,0)</f>
        <v>10</v>
      </c>
    </row>
    <row r="70" spans="1:14" ht="19.5" customHeight="1">
      <c r="A70" s="14"/>
      <c r="B70" s="6" t="s">
        <v>11</v>
      </c>
      <c r="C70" s="6">
        <f>C65-46</f>
        <v>76</v>
      </c>
      <c r="D70" s="7">
        <f>IF(C70&lt;20,ROUND(20*(0.3366*1.1+0.05861*0.02),0),ROUND(C70*(0.3366*1.1+0.05861*0.02),0))</f>
        <v>28</v>
      </c>
      <c r="E70" s="7">
        <f t="shared" si="28"/>
        <v>24</v>
      </c>
      <c r="F70" s="3">
        <f t="shared" si="29"/>
        <v>28</v>
      </c>
      <c r="G70" s="3">
        <f t="shared" si="30"/>
        <v>24</v>
      </c>
      <c r="H70" s="3">
        <f t="shared" si="31"/>
        <v>27</v>
      </c>
      <c r="I70" s="3">
        <f t="shared" si="32"/>
        <v>23</v>
      </c>
      <c r="J70" s="4">
        <f t="shared" si="33"/>
        <v>0.9642857142857143</v>
      </c>
      <c r="K70" s="4">
        <f t="shared" si="34"/>
        <v>0.9583333333333334</v>
      </c>
      <c r="L70" s="5">
        <f t="shared" si="35"/>
        <v>14</v>
      </c>
      <c r="M70" s="5">
        <f t="shared" si="36"/>
        <v>12</v>
      </c>
      <c r="N70" s="5">
        <f t="shared" si="37"/>
        <v>18</v>
      </c>
    </row>
    <row r="71" spans="1:14" ht="19.5" customHeight="1">
      <c r="A71" s="14"/>
      <c r="B71" s="6" t="s">
        <v>12</v>
      </c>
      <c r="C71" s="6">
        <f>C66-46</f>
        <v>91</v>
      </c>
      <c r="D71" s="7">
        <f>IF(C71&lt;20,ROUND(20*(0.3366*1.1+0.05861*0.02),0),ROUND(C71*(0.3366*1.1+0.05861*0.02),0))</f>
        <v>34</v>
      </c>
      <c r="E71" s="7">
        <f t="shared" si="28"/>
        <v>28</v>
      </c>
      <c r="F71" s="3">
        <f t="shared" si="29"/>
        <v>34</v>
      </c>
      <c r="G71" s="3">
        <f t="shared" si="30"/>
        <v>28</v>
      </c>
      <c r="H71" s="3">
        <f t="shared" si="31"/>
        <v>32</v>
      </c>
      <c r="I71" s="3">
        <f t="shared" si="32"/>
        <v>27</v>
      </c>
      <c r="J71" s="4">
        <f t="shared" si="33"/>
        <v>0.9411764705882353</v>
      </c>
      <c r="K71" s="4">
        <f t="shared" si="34"/>
        <v>0.9642857142857143</v>
      </c>
      <c r="L71" s="5">
        <f t="shared" si="35"/>
        <v>17</v>
      </c>
      <c r="M71" s="5">
        <f t="shared" si="36"/>
        <v>14</v>
      </c>
      <c r="N71" s="5">
        <f t="shared" si="37"/>
        <v>21</v>
      </c>
    </row>
    <row r="72" spans="1:14" ht="19.5" customHeight="1">
      <c r="A72" s="14"/>
      <c r="B72" s="6" t="s">
        <v>13</v>
      </c>
      <c r="C72" s="6">
        <f>C67-46</f>
        <v>156</v>
      </c>
      <c r="D72" s="7">
        <f>IF(C72&lt;20,ROUND(20*(0.3366*1.1+0.05861*0.02),0),ROUND(C72*(0.3366*1.1+0.05861*0.02),0))</f>
        <v>58</v>
      </c>
      <c r="E72" s="7">
        <f t="shared" si="28"/>
        <v>48</v>
      </c>
      <c r="F72" s="3">
        <f t="shared" si="29"/>
        <v>58</v>
      </c>
      <c r="G72" s="3">
        <f t="shared" si="30"/>
        <v>48</v>
      </c>
      <c r="H72" s="3">
        <f t="shared" si="31"/>
        <v>55</v>
      </c>
      <c r="I72" s="3">
        <f t="shared" si="32"/>
        <v>46</v>
      </c>
      <c r="J72" s="4">
        <f t="shared" si="33"/>
        <v>0.9482758620689655</v>
      </c>
      <c r="K72" s="4">
        <f t="shared" si="34"/>
        <v>0.9583333333333334</v>
      </c>
      <c r="L72" s="5">
        <f t="shared" si="35"/>
        <v>29</v>
      </c>
      <c r="M72" s="5">
        <f t="shared" si="36"/>
        <v>24</v>
      </c>
      <c r="N72" s="5">
        <f t="shared" si="37"/>
        <v>36</v>
      </c>
    </row>
    <row r="73" spans="1:14" ht="19.5" customHeight="1">
      <c r="A73" s="14" t="s">
        <v>25</v>
      </c>
      <c r="B73" s="6" t="s">
        <v>26</v>
      </c>
      <c r="C73" s="5">
        <f>C69-24</f>
        <v>18</v>
      </c>
      <c r="D73" s="7">
        <f>IF(C73&lt;20,ROUND(20*(0.3366*1.1+0.05861*0.02),0),ROUND(C73*(0.3366*1.1+0.05861*0.02),0))</f>
        <v>7</v>
      </c>
      <c r="E73" s="7">
        <f t="shared" si="28"/>
        <v>6</v>
      </c>
      <c r="F73" s="3">
        <f t="shared" si="29"/>
        <v>7</v>
      </c>
      <c r="G73" s="3">
        <f t="shared" si="30"/>
        <v>6</v>
      </c>
      <c r="H73" s="3">
        <f t="shared" si="31"/>
        <v>7</v>
      </c>
      <c r="I73" s="3">
        <f t="shared" si="32"/>
        <v>6</v>
      </c>
      <c r="J73" s="4">
        <f t="shared" si="33"/>
        <v>1</v>
      </c>
      <c r="K73" s="4">
        <f t="shared" si="34"/>
        <v>1</v>
      </c>
      <c r="L73" s="5">
        <f t="shared" si="35"/>
        <v>3.5</v>
      </c>
      <c r="M73" s="5">
        <f t="shared" si="36"/>
        <v>3</v>
      </c>
      <c r="N73" s="5">
        <f t="shared" si="37"/>
        <v>5</v>
      </c>
    </row>
    <row r="74" spans="1:14" ht="19.5" customHeight="1">
      <c r="A74" s="14"/>
      <c r="B74" s="6" t="s">
        <v>27</v>
      </c>
      <c r="C74" s="5">
        <f>C70-24</f>
        <v>52</v>
      </c>
      <c r="D74" s="7">
        <f>IF(C74&lt;20,ROUND(20*(0.3366*1.1+0.05861*0.02),0),ROUND(C74*(0.3366*1.1+0.05861*0.02),0))</f>
        <v>19</v>
      </c>
      <c r="E74" s="7">
        <f t="shared" si="28"/>
        <v>16</v>
      </c>
      <c r="F74" s="3">
        <f t="shared" si="29"/>
        <v>19</v>
      </c>
      <c r="G74" s="3">
        <f t="shared" si="30"/>
        <v>16</v>
      </c>
      <c r="H74" s="3">
        <f t="shared" si="31"/>
        <v>18</v>
      </c>
      <c r="I74" s="3">
        <f t="shared" si="32"/>
        <v>15</v>
      </c>
      <c r="J74" s="4">
        <f t="shared" si="33"/>
        <v>0.9473684210526315</v>
      </c>
      <c r="K74" s="4">
        <f t="shared" si="34"/>
        <v>0.9375</v>
      </c>
      <c r="L74" s="5">
        <f t="shared" si="35"/>
        <v>9.5</v>
      </c>
      <c r="M74" s="5">
        <f t="shared" si="36"/>
        <v>8</v>
      </c>
      <c r="N74" s="5">
        <f t="shared" si="37"/>
        <v>12</v>
      </c>
    </row>
    <row r="75" spans="1:14" ht="19.5" customHeight="1">
      <c r="A75" s="14"/>
      <c r="B75" s="6" t="s">
        <v>28</v>
      </c>
      <c r="C75" s="5">
        <f>C71-24</f>
        <v>67</v>
      </c>
      <c r="D75" s="7">
        <f>IF(C75&lt;20,ROUND(20*(0.3366*1.1+0.05861*0.02),0),ROUND(C75*(0.3366*1.1+0.05861*0.02),0))</f>
        <v>25</v>
      </c>
      <c r="E75" s="7">
        <f t="shared" si="28"/>
        <v>21</v>
      </c>
      <c r="F75" s="3">
        <f t="shared" si="29"/>
        <v>25</v>
      </c>
      <c r="G75" s="3">
        <f t="shared" si="30"/>
        <v>21</v>
      </c>
      <c r="H75" s="3">
        <f t="shared" si="31"/>
        <v>24</v>
      </c>
      <c r="I75" s="3">
        <f t="shared" si="32"/>
        <v>20</v>
      </c>
      <c r="J75" s="4">
        <f t="shared" si="33"/>
        <v>0.96</v>
      </c>
      <c r="K75" s="4">
        <f t="shared" si="34"/>
        <v>0.9523809523809523</v>
      </c>
      <c r="L75" s="5">
        <f t="shared" si="35"/>
        <v>12.5</v>
      </c>
      <c r="M75" s="5">
        <f t="shared" si="36"/>
        <v>10.5</v>
      </c>
      <c r="N75" s="5">
        <f t="shared" si="37"/>
        <v>16</v>
      </c>
    </row>
    <row r="76" spans="1:14" ht="19.5" customHeight="1">
      <c r="A76" s="14"/>
      <c r="B76" s="6" t="s">
        <v>13</v>
      </c>
      <c r="C76" s="5">
        <f>C72-24</f>
        <v>132</v>
      </c>
      <c r="D76" s="7">
        <f>IF(C76&lt;20,ROUND(20*(0.3366*1.1+0.05861*0.02),0),ROUND(C76*(0.3366*1.1+0.05861*0.02),0))</f>
        <v>49</v>
      </c>
      <c r="E76" s="7">
        <f t="shared" si="28"/>
        <v>41</v>
      </c>
      <c r="F76" s="3">
        <f t="shared" si="29"/>
        <v>49</v>
      </c>
      <c r="G76" s="3">
        <f t="shared" si="30"/>
        <v>41</v>
      </c>
      <c r="H76" s="3">
        <f t="shared" si="31"/>
        <v>47</v>
      </c>
      <c r="I76" s="3">
        <f t="shared" si="32"/>
        <v>39</v>
      </c>
      <c r="J76" s="4">
        <f t="shared" si="33"/>
        <v>0.9591836734693877</v>
      </c>
      <c r="K76" s="4">
        <f t="shared" si="34"/>
        <v>0.9512195121951219</v>
      </c>
      <c r="L76" s="5">
        <f t="shared" si="35"/>
        <v>24.5</v>
      </c>
      <c r="M76" s="5">
        <f t="shared" si="36"/>
        <v>20.5</v>
      </c>
      <c r="N76" s="5">
        <f t="shared" si="37"/>
        <v>31</v>
      </c>
    </row>
    <row r="77" spans="1:14" ht="19.5" customHeight="1">
      <c r="A77" s="15" t="s">
        <v>29</v>
      </c>
      <c r="B77" s="6" t="s">
        <v>27</v>
      </c>
      <c r="C77" s="5">
        <f>C74-18</f>
        <v>34</v>
      </c>
      <c r="D77" s="7">
        <f>IF(C77&lt;20,ROUND(20*(0.3366*1.1+0.05861*0.02),0),ROUND(C77*(0.3366*1.1+0.05861*0.02),0))</f>
        <v>13</v>
      </c>
      <c r="E77" s="7">
        <f t="shared" si="28"/>
        <v>11</v>
      </c>
      <c r="F77" s="3">
        <f t="shared" si="29"/>
        <v>13</v>
      </c>
      <c r="G77" s="3">
        <f t="shared" si="30"/>
        <v>11</v>
      </c>
      <c r="H77" s="3">
        <f t="shared" si="31"/>
        <v>12</v>
      </c>
      <c r="I77" s="3">
        <f t="shared" si="32"/>
        <v>10</v>
      </c>
      <c r="J77" s="4">
        <f t="shared" si="33"/>
        <v>0.9230769230769231</v>
      </c>
      <c r="K77" s="4">
        <f t="shared" si="34"/>
        <v>0.9090909090909091</v>
      </c>
      <c r="L77" s="5">
        <f t="shared" si="35"/>
        <v>6.5</v>
      </c>
      <c r="M77" s="5">
        <f t="shared" si="36"/>
        <v>5.5</v>
      </c>
      <c r="N77" s="5">
        <f t="shared" si="37"/>
        <v>8</v>
      </c>
    </row>
    <row r="78" spans="1:14" ht="19.5" customHeight="1">
      <c r="A78" s="16"/>
      <c r="B78" s="6" t="s">
        <v>28</v>
      </c>
      <c r="C78" s="5">
        <f>C75-18</f>
        <v>49</v>
      </c>
      <c r="D78" s="7">
        <f>IF(C78&lt;20,ROUND(20*(0.3366*1.1+0.05861*0.02),0),ROUND(C78*(0.3366*1.1+0.05861*0.02),0))</f>
        <v>18</v>
      </c>
      <c r="E78" s="7">
        <f t="shared" si="28"/>
        <v>15</v>
      </c>
      <c r="F78" s="3">
        <f t="shared" si="29"/>
        <v>18</v>
      </c>
      <c r="G78" s="3">
        <f t="shared" si="30"/>
        <v>15</v>
      </c>
      <c r="H78" s="3">
        <f t="shared" si="31"/>
        <v>17</v>
      </c>
      <c r="I78" s="3">
        <f t="shared" si="32"/>
        <v>14</v>
      </c>
      <c r="J78" s="4">
        <f t="shared" si="33"/>
        <v>0.9444444444444444</v>
      </c>
      <c r="K78" s="4">
        <f t="shared" si="34"/>
        <v>0.9333333333333333</v>
      </c>
      <c r="L78" s="5">
        <f t="shared" si="35"/>
        <v>9</v>
      </c>
      <c r="M78" s="5">
        <f t="shared" si="36"/>
        <v>7.5</v>
      </c>
      <c r="N78" s="5">
        <f t="shared" si="37"/>
        <v>11</v>
      </c>
    </row>
    <row r="79" spans="1:14" ht="19.5" customHeight="1">
      <c r="A79" s="17"/>
      <c r="B79" s="6" t="s">
        <v>13</v>
      </c>
      <c r="C79" s="5">
        <f>C76-18</f>
        <v>114</v>
      </c>
      <c r="D79" s="7">
        <f>IF(C79&lt;20,ROUND(20*(0.3366*1.1+0.05861*0.02),0),ROUND(C79*(0.3366*1.1+0.05861*0.02),0))</f>
        <v>42</v>
      </c>
      <c r="E79" s="7">
        <f t="shared" si="28"/>
        <v>35</v>
      </c>
      <c r="F79" s="3">
        <f t="shared" si="29"/>
        <v>42</v>
      </c>
      <c r="G79" s="3">
        <f t="shared" si="30"/>
        <v>35</v>
      </c>
      <c r="H79" s="3">
        <f t="shared" si="31"/>
        <v>40</v>
      </c>
      <c r="I79" s="3">
        <f t="shared" si="32"/>
        <v>33</v>
      </c>
      <c r="J79" s="4">
        <f t="shared" si="33"/>
        <v>0.9523809523809523</v>
      </c>
      <c r="K79" s="4">
        <f t="shared" si="34"/>
        <v>0.9428571428571428</v>
      </c>
      <c r="L79" s="5">
        <f t="shared" si="35"/>
        <v>21</v>
      </c>
      <c r="M79" s="5">
        <f t="shared" si="36"/>
        <v>17.5</v>
      </c>
      <c r="N79" s="5">
        <f t="shared" si="37"/>
        <v>26</v>
      </c>
    </row>
    <row r="80" spans="1:14" ht="19.5" customHeight="1">
      <c r="A80" s="18" t="s">
        <v>27</v>
      </c>
      <c r="B80" s="6" t="s">
        <v>28</v>
      </c>
      <c r="C80" s="5">
        <f>C78-34</f>
        <v>15</v>
      </c>
      <c r="D80" s="7">
        <f>IF(C80&lt;20,ROUND(20*(0.3366*1.1+0.05861*0.02),0),ROUND(C80*(0.3366*1.1+0.05861*0.02),0))</f>
        <v>7</v>
      </c>
      <c r="E80" s="7">
        <f t="shared" si="28"/>
        <v>6</v>
      </c>
      <c r="F80" s="3">
        <f t="shared" si="29"/>
        <v>7</v>
      </c>
      <c r="G80" s="3">
        <f t="shared" si="30"/>
        <v>6</v>
      </c>
      <c r="H80" s="3">
        <f t="shared" si="31"/>
        <v>7</v>
      </c>
      <c r="I80" s="3">
        <f t="shared" si="32"/>
        <v>6</v>
      </c>
      <c r="J80" s="4">
        <f t="shared" si="33"/>
        <v>1</v>
      </c>
      <c r="K80" s="4">
        <f t="shared" si="34"/>
        <v>1</v>
      </c>
      <c r="L80" s="5">
        <f t="shared" si="35"/>
        <v>3.5</v>
      </c>
      <c r="M80" s="5">
        <f t="shared" si="36"/>
        <v>3</v>
      </c>
      <c r="N80" s="5">
        <f t="shared" si="37"/>
        <v>5</v>
      </c>
    </row>
    <row r="81" spans="1:14" ht="19.5" customHeight="1">
      <c r="A81" s="18"/>
      <c r="B81" s="6" t="s">
        <v>13</v>
      </c>
      <c r="C81" s="5">
        <f>C79-34</f>
        <v>80</v>
      </c>
      <c r="D81" s="7">
        <f>IF(C81&lt;20,ROUND(20*(0.3366*1.1+0.05861*0.02),0),ROUND(C81*(0.3366*1.1+0.05861*0.02),0))</f>
        <v>30</v>
      </c>
      <c r="E81" s="7">
        <f t="shared" si="28"/>
        <v>25</v>
      </c>
      <c r="F81" s="3">
        <f t="shared" si="29"/>
        <v>30</v>
      </c>
      <c r="G81" s="3">
        <f t="shared" si="30"/>
        <v>25</v>
      </c>
      <c r="H81" s="3">
        <f t="shared" si="31"/>
        <v>28</v>
      </c>
      <c r="I81" s="3">
        <f t="shared" si="32"/>
        <v>24</v>
      </c>
      <c r="J81" s="4">
        <f t="shared" si="33"/>
        <v>0.9333333333333333</v>
      </c>
      <c r="K81" s="4">
        <f t="shared" si="34"/>
        <v>0.96</v>
      </c>
      <c r="L81" s="5">
        <f t="shared" si="35"/>
        <v>15</v>
      </c>
      <c r="M81" s="5">
        <f t="shared" si="36"/>
        <v>12.5</v>
      </c>
      <c r="N81" s="5">
        <f t="shared" si="37"/>
        <v>19</v>
      </c>
    </row>
    <row r="82" spans="1:14" ht="19.5" customHeight="1">
      <c r="A82" s="6" t="s">
        <v>28</v>
      </c>
      <c r="B82" s="6" t="s">
        <v>13</v>
      </c>
      <c r="C82" s="5">
        <f>C81-15</f>
        <v>65</v>
      </c>
      <c r="D82" s="7">
        <f>IF(C82&lt;20,ROUND(20*(0.3366*1.1+0.05861*0.02),0),ROUND(C82*(0.3366*1.1+0.05861*0.02),0))</f>
        <v>24</v>
      </c>
      <c r="E82" s="7">
        <f t="shared" si="28"/>
        <v>20</v>
      </c>
      <c r="F82" s="3">
        <f t="shared" si="29"/>
        <v>24</v>
      </c>
      <c r="G82" s="3">
        <f t="shared" si="30"/>
        <v>20</v>
      </c>
      <c r="H82" s="3">
        <f t="shared" si="31"/>
        <v>23</v>
      </c>
      <c r="I82" s="3">
        <f t="shared" si="32"/>
        <v>19</v>
      </c>
      <c r="J82" s="4">
        <f t="shared" si="33"/>
        <v>0.9583333333333334</v>
      </c>
      <c r="K82" s="4">
        <f t="shared" si="34"/>
        <v>0.95</v>
      </c>
      <c r="L82" s="5">
        <f t="shared" si="35"/>
        <v>12</v>
      </c>
      <c r="M82" s="5">
        <f t="shared" si="36"/>
        <v>10</v>
      </c>
      <c r="N82" s="5">
        <f t="shared" si="37"/>
        <v>15</v>
      </c>
    </row>
  </sheetData>
  <mergeCells count="20">
    <mergeCell ref="N3:N4"/>
    <mergeCell ref="A1:N2"/>
    <mergeCell ref="D3:E3"/>
    <mergeCell ref="F3:G3"/>
    <mergeCell ref="J3:K3"/>
    <mergeCell ref="L3:M3"/>
    <mergeCell ref="H3:I3"/>
    <mergeCell ref="A3:B4"/>
    <mergeCell ref="C3:C4"/>
    <mergeCell ref="A17:A27"/>
    <mergeCell ref="A28:A37"/>
    <mergeCell ref="A38:A46"/>
    <mergeCell ref="A5:A16"/>
    <mergeCell ref="A73:A76"/>
    <mergeCell ref="A77:A79"/>
    <mergeCell ref="A80:A81"/>
    <mergeCell ref="A47:A54"/>
    <mergeCell ref="A55:A61"/>
    <mergeCell ref="A62:A67"/>
    <mergeCell ref="A68:A72"/>
  </mergeCells>
  <printOptions/>
  <pageMargins left="0.5" right="0.23" top="0.8" bottom="0.76" header="0.5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2010-04-02T09:22:04Z</cp:lastPrinted>
  <dcterms:created xsi:type="dcterms:W3CDTF">2008-12-12T11:04:55Z</dcterms:created>
  <dcterms:modified xsi:type="dcterms:W3CDTF">2012-06-27T03:05:11Z</dcterms:modified>
  <cp:category/>
  <cp:version/>
  <cp:contentType/>
  <cp:contentStatus/>
</cp:coreProperties>
</file>